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část" sheetId="2" r:id="rId2"/>
    <sheet name="02 - Elektroinstalace - m..." sheetId="3" r:id="rId3"/>
    <sheet name="03 - Elektroinstalace - m..." sheetId="4" r:id="rId4"/>
    <sheet name="04 - Zdravotechnika - mat..." sheetId="5" r:id="rId5"/>
    <sheet name="05 - Zdravotechnika - montáž" sheetId="6" r:id="rId6"/>
    <sheet name="06 - Vytápění" sheetId="7" r:id="rId7"/>
    <sheet name="07 - Vzduchotechnika" sheetId="8" r:id="rId8"/>
  </sheets>
  <definedNames>
    <definedName name="_xlnm.Print_Area" localSheetId="0">'Rekapitulace stavby'!$D$4:$AO$76,'Rekapitulace stavby'!$C$82:$AQ$109</definedName>
    <definedName name="_xlnm._FilterDatabase" localSheetId="1" hidden="1">'01 - Stavební část'!$C$150:$K$585</definedName>
    <definedName name="_xlnm.Print_Area" localSheetId="1">'01 - Stavební část'!$C$4:$J$76,'01 - Stavební část'!$C$82:$J$132,'01 - Stavební část'!$C$138:$K$585</definedName>
    <definedName name="_xlnm._FilterDatabase" localSheetId="2" hidden="1">'02 - Elektroinstalace - m...'!$C$130:$K$178</definedName>
    <definedName name="_xlnm.Print_Area" localSheetId="2">'02 - Elektroinstalace - m...'!$C$4:$J$76,'02 - Elektroinstalace - m...'!$C$82:$J$112,'02 - Elektroinstalace - m...'!$C$118:$K$178</definedName>
    <definedName name="_xlnm._FilterDatabase" localSheetId="3" hidden="1">'03 - Elektroinstalace - m...'!$C$136:$K$170</definedName>
    <definedName name="_xlnm.Print_Area" localSheetId="3">'03 - Elektroinstalace - m...'!$C$4:$J$76,'03 - Elektroinstalace - m...'!$C$82:$J$118,'03 - Elektroinstalace - m...'!$C$124:$K$170</definedName>
    <definedName name="_xlnm._FilterDatabase" localSheetId="4" hidden="1">'04 - Zdravotechnika - mat...'!$C$127:$K$163</definedName>
    <definedName name="_xlnm.Print_Area" localSheetId="4">'04 - Zdravotechnika - mat...'!$C$4:$J$76,'04 - Zdravotechnika - mat...'!$C$82:$J$109,'04 - Zdravotechnika - mat...'!$C$115:$K$163</definedName>
    <definedName name="_xlnm._FilterDatabase" localSheetId="5" hidden="1">'05 - Zdravotechnika - montáž'!$C$131:$K$165</definedName>
    <definedName name="_xlnm.Print_Area" localSheetId="5">'05 - Zdravotechnika - montáž'!$C$4:$J$76,'05 - Zdravotechnika - montáž'!$C$82:$J$113,'05 - Zdravotechnika - montáž'!$C$119:$K$165</definedName>
    <definedName name="_xlnm._FilterDatabase" localSheetId="6" hidden="1">'06 - Vytápění'!$C$127:$K$153</definedName>
    <definedName name="_xlnm.Print_Area" localSheetId="6">'06 - Vytápění'!$C$4:$J$76,'06 - Vytápění'!$C$82:$J$109,'06 - Vytápění'!$C$115:$K$153</definedName>
    <definedName name="_xlnm._FilterDatabase" localSheetId="7" hidden="1">'07 - Vzduchotechnika'!$C$128:$K$158</definedName>
    <definedName name="_xlnm.Print_Area" localSheetId="7">'07 - Vzduchotechnika'!$C$4:$J$76,'07 - Vzduchotechnika'!$C$82:$J$110,'07 - Vzduchotechnika'!$C$116:$K$158</definedName>
    <definedName name="_xlnm.Print_Titles" localSheetId="0">'Rekapitulace stavby'!$92:$92</definedName>
    <definedName name="_xlnm.Print_Titles" localSheetId="1">'01 - Stavební část'!$150:$150</definedName>
    <definedName name="_xlnm.Print_Titles" localSheetId="2">'02 - Elektroinstalace - m...'!$130:$130</definedName>
    <definedName name="_xlnm.Print_Titles" localSheetId="3">'03 - Elektroinstalace - m...'!$136:$136</definedName>
    <definedName name="_xlnm.Print_Titles" localSheetId="4">'04 - Zdravotechnika - mat...'!$127:$127</definedName>
    <definedName name="_xlnm.Print_Titles" localSheetId="5">'05 - Zdravotechnika - montáž'!$131:$131</definedName>
    <definedName name="_xlnm.Print_Titles" localSheetId="6">'06 - Vytápění'!$127:$127</definedName>
    <definedName name="_xlnm.Print_Titles" localSheetId="7">'07 - Vzduchotechnika'!$128:$128</definedName>
  </definedNames>
  <calcPr fullCalcOnLoad="1"/>
</workbook>
</file>

<file path=xl/sharedStrings.xml><?xml version="1.0" encoding="utf-8"?>
<sst xmlns="http://schemas.openxmlformats.org/spreadsheetml/2006/main" count="8696" uniqueCount="1804">
  <si>
    <t>Export Komplet</t>
  </si>
  <si>
    <t/>
  </si>
  <si>
    <t>2.0</t>
  </si>
  <si>
    <t>ZAMOK</t>
  </si>
  <si>
    <t>False</t>
  </si>
  <si>
    <t>{ce94403b-63a0-4724-a71c-063469cbf760}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</si>
  <si>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</si>
  <si>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</si>
  <si>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</si>
  <si>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</si>
  <si>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</si>
  <si>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</si>
  <si>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</si>
  <si>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</si>
  <si>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2019/034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</si>
  <si>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</si>
  <si>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</si>
  <si>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podkroví ZŠ Kostelní Lhota</t>
  </si>
  <si>
    <t>KSO:</t>
  </si>
  <si>
    <t>CC-CZ:</t>
  </si>
  <si>
    <t>Místo:</t>
  </si>
  <si>
    <t>Kostelní Lhota 5, 289 12 Kostelní Lhota</t>
  </si>
  <si>
    <t>Datum:</t>
  </si>
  <si>
    <t>11. 2. 2019</t>
  </si>
  <si>
    <t>Zadavatel:</t>
  </si>
  <si>
    <t>IČ:</t>
  </si>
  <si>
    <t>Obec Kostelní Lhota, Kostelní Lhota 6, Sadská</t>
  </si>
  <si>
    <t>DIČ:</t>
  </si>
  <si>
    <t>Uchazeč:</t>
  </si>
  <si>
    <t>Vyplň údaj</t>
  </si>
  <si>
    <t>Projektant:</t>
  </si>
  <si>
    <t>atelier 322 s.r.o.</t>
  </si>
  <si>
    <t>True</t>
  </si>
  <si>
    <t>Zpracovatel:</t>
  </si>
  <si>
    <t>Kadeřábek, KFJ s.r.o.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</si>
  <si>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</si>
  <si>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</si>
  <si>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</si>
  <si>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</si>
  <si>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</si>
  <si>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</si>
  <si>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</si>
  <si>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</si>
  <si>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</si>
  <si>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</si>
  <si>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</si>
  <si>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</si>
  <si>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</si>
  <si>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</si>
  <si>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</si>
  <si>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</si>
  <si>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</si>
  <si>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</si>
  <si>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</si>
  <si>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</si>
  <si>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</si>
  <si>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</si>
  <si>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</si>
  <si>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</si>
  <si>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</si>
  <si>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</si>
  <si>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</si>
  <si>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</si>
  <si>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</si>
  <si>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</si>
  <si>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</si>
  <si>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</si>
  <si>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</si>
  <si>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</si>
  <si>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</si>
  <si>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</si>
  <si>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</si>
  <si>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</si>
  <si>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</si>
  <si>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</si>
  <si>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</si>
  <si>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</si>
  <si>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</si>
  <si>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</si>
  <si>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</si>
  <si>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</si>
  <si>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</si>
  <si>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</si>
  <si>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</si>
  <si>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</si>
  <si>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</si>
  <si>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</si>
  <si>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{d4673cbd-d0e7-495c-a14f-83047fe67ac8}</t>
  </si>
  <si>
    <t>2</t>
  </si>
  <si>
    <t>02</t>
  </si>
  <si>
    <t>Elektroinstalace - materiál</t>
  </si>
  <si>
    <t>{4b79eae5-e4ac-40fa-a87e-3ad90cfb9124}</t>
  </si>
  <si>
    <t>03</t>
  </si>
  <si>
    <t>Elektroinstalace - montáž</t>
  </si>
  <si>
    <t>{02a16c83-e0ec-4642-b417-8552249e472a}</t>
  </si>
  <si>
    <t>04</t>
  </si>
  <si>
    <t>Zdravotechnika - materiál</t>
  </si>
  <si>
    <t>{cb5a602c-5376-49f2-9817-5cb02a8b4440}</t>
  </si>
  <si>
    <t>05</t>
  </si>
  <si>
    <t>Zdravotechnika - montáž</t>
  </si>
  <si>
    <t>{735b5f16-5932-4781-ada4-9023604bbbcb}</t>
  </si>
  <si>
    <t>06</t>
  </si>
  <si>
    <t>Vytápění</t>
  </si>
  <si>
    <t>{a79a14a4-c23c-4690-8d2e-ea2af80f63cf}</t>
  </si>
  <si>
    <t>07</t>
  </si>
  <si>
    <t>Vzduchotechnika</t>
  </si>
  <si>
    <t>{7e7e5331-d24c-408e-aa62-a3ecacacc334}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</si>
  <si>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</si>
  <si>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</si>
  <si>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</si>
  <si>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</si>
  <si>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</si>
  <si>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</si>
  <si>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</si>
  <si>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</si>
  <si>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</si>
  <si>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</si>
  <si>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Objekt:</t>
  </si>
  <si>
    <t>01 - Stavební část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</si>
  <si>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</si>
  <si>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</si>
  <si>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</si>
  <si>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</si>
  <si>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</si>
  <si>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</si>
  <si>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</si>
  <si>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</si>
  <si>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</si>
  <si>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</si>
  <si>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</si>
  <si>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</si>
  <si>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</si>
  <si>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</si>
  <si>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</si>
  <si>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</si>
  <si>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714 - Akustická a protiotřesová opatření</t>
  </si>
  <si>
    <t xml:space="preserve">    721 - Zdravotechnika</t>
  </si>
  <si>
    <t xml:space="preserve">    725 - Zdravotechnika - zařizovací předměty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</si>
  <si>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</si>
  <si>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</si>
  <si>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</si>
  <si>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</si>
  <si>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</si>
  <si>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</si>
  <si>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</si>
  <si>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</si>
  <si>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</si>
  <si>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</si>
  <si>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</si>
  <si>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</si>
  <si>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</si>
  <si>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</si>
  <si>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</si>
  <si>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</si>
  <si>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</si>
  <si>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</si>
  <si>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</si>
  <si>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</si>
  <si>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</si>
  <si>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</si>
  <si>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</si>
  <si>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</si>
  <si>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</si>
  <si>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</si>
  <si>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</si>
  <si>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</si>
  <si>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</si>
  <si>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</si>
  <si>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</si>
  <si>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</si>
  <si>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</si>
  <si>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</si>
  <si>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</si>
  <si>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</si>
  <si>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</si>
  <si>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</si>
  <si>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</si>
  <si>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131201101</t>
  </si>
  <si>
    <t>Hloubení jam nezapažených v hornině tř. 3 objemu do 100 m3</t>
  </si>
  <si>
    <t>m3</t>
  </si>
  <si>
    <t>4</t>
  </si>
  <si>
    <t>-1140955145</t>
  </si>
  <si>
    <t>P</t>
  </si>
  <si>
    <t>Poznámka k položce:
výkop pro zasak. obj.</t>
  </si>
  <si>
    <t>VV</t>
  </si>
  <si>
    <t>2*2*1,2</t>
  </si>
  <si>
    <t>132201201</t>
  </si>
  <si>
    <t>Hloubení rýh š do 2000 mm v hornině tř. 3 objemu do 100 m3</t>
  </si>
  <si>
    <t>-1210594598</t>
  </si>
  <si>
    <t>1,5+10*1*0,4</t>
  </si>
  <si>
    <t>3</t>
  </si>
  <si>
    <t>132201209</t>
  </si>
  <si>
    <t>Příplatek za lepivost k hloubení rýh š do 2000 mm v hornině tř. 3</t>
  </si>
  <si>
    <t>-471056480</t>
  </si>
  <si>
    <t>162701105</t>
  </si>
  <si>
    <t>Vodorovné přemístění do 10000 m výkopku/sypaniny z horniny tř. 1 až 4</t>
  </si>
  <si>
    <t>-1707388463</t>
  </si>
  <si>
    <t>10,3+2*2*1</t>
  </si>
  <si>
    <t>5</t>
  </si>
  <si>
    <t>M</t>
  </si>
  <si>
    <t>58331200</t>
  </si>
  <si>
    <t>štěrkopísek netříděný zásypový</t>
  </si>
  <si>
    <t>t</t>
  </si>
  <si>
    <t>8</t>
  </si>
  <si>
    <t>813600878</t>
  </si>
  <si>
    <t>2*2*1*2</t>
  </si>
  <si>
    <t>6</t>
  </si>
  <si>
    <t>162701109</t>
  </si>
  <si>
    <t>Příplatek k vodorovnému přemístění výkopku/sypaniny z horniny tř. 1 až 4 ZKD 1000 m přes 10000 m</t>
  </si>
  <si>
    <t>-774113344</t>
  </si>
  <si>
    <t>Poznámka k položce:
příplatek za dalších 5 km</t>
  </si>
  <si>
    <t>14,3*5 'Přepočtené koeficientem množství</t>
  </si>
  <si>
    <t>7</t>
  </si>
  <si>
    <t>167101101</t>
  </si>
  <si>
    <t>Nakládání výkopku z hornin tř. 1 až 4 do 100 m3</t>
  </si>
  <si>
    <t>1586623892</t>
  </si>
  <si>
    <t>171201201</t>
  </si>
  <si>
    <t>Uložení sypaniny na skládky</t>
  </si>
  <si>
    <t>-1591284270</t>
  </si>
  <si>
    <t>9</t>
  </si>
  <si>
    <t>171201211</t>
  </si>
  <si>
    <t>Poplatek za uložení stavebního odpadu - zeminy a kameniva na skládce</t>
  </si>
  <si>
    <t>-1235631862</t>
  </si>
  <si>
    <t>10</t>
  </si>
  <si>
    <t>174101101</t>
  </si>
  <si>
    <t>Zásyp jam, šachet rýh nebo kolem objektů sypaninou se zhutněním</t>
  </si>
  <si>
    <t>204322683</t>
  </si>
  <si>
    <t>5,5+4,8</t>
  </si>
  <si>
    <t>Svislé a kompletní konstrukce</t>
  </si>
  <si>
    <t>11</t>
  </si>
  <si>
    <t>342272245</t>
  </si>
  <si>
    <t>Příčka z pórobetonových hladkých tvárnic na tenkovrstvou maltu tl 150 mm</t>
  </si>
  <si>
    <t>m2</t>
  </si>
  <si>
    <t>-1540331342</t>
  </si>
  <si>
    <t>2,94*2,97+2,02+2,26*1,42+4,71+4,69+6,9-0,8*1,97</t>
  </si>
  <si>
    <t>Vodorovné konstrukce</t>
  </si>
  <si>
    <t>12</t>
  </si>
  <si>
    <t>411388532VL</t>
  </si>
  <si>
    <t>Podkladek pod ocelové konstrukce stropu z betonu</t>
  </si>
  <si>
    <t>1175884600</t>
  </si>
  <si>
    <t>0,2*0,2*0,05*62</t>
  </si>
  <si>
    <t>13</t>
  </si>
  <si>
    <t>413941121</t>
  </si>
  <si>
    <t>Osazování ocelových válcovaných nosníků stropů I, IE, U, UE nebo L do č.12</t>
  </si>
  <si>
    <t>412788254</t>
  </si>
  <si>
    <t>35,97*26,7/1000</t>
  </si>
  <si>
    <t>14</t>
  </si>
  <si>
    <t>13010972</t>
  </si>
  <si>
    <t>ocel profilová HE-B 120 jakost 11 375</t>
  </si>
  <si>
    <t>368662373</t>
  </si>
  <si>
    <t>413941123</t>
  </si>
  <si>
    <t>Osazování ocelových válcovaných nosníků stropů I, IE, U, UE nebo L do č. 22</t>
  </si>
  <si>
    <t>-2115869218</t>
  </si>
  <si>
    <t>(1,8+2)*30,4/1000+0,252</t>
  </si>
  <si>
    <t>(1908,48+2995,2+3923,2+123,48)/1000</t>
  </si>
  <si>
    <t>Součet</t>
  </si>
  <si>
    <t>16</t>
  </si>
  <si>
    <t>13010976</t>
  </si>
  <si>
    <t>ocel profilová HE-B 160 jakost 11 375</t>
  </si>
  <si>
    <t>786148028</t>
  </si>
  <si>
    <t>44,8*42,6/1000</t>
  </si>
  <si>
    <t>17</t>
  </si>
  <si>
    <t>13010822</t>
  </si>
  <si>
    <t>ocel profilová UPN 160 jakost 11 375</t>
  </si>
  <si>
    <t>-369737606</t>
  </si>
  <si>
    <t>13,42*18,8/1000</t>
  </si>
  <si>
    <t>18</t>
  </si>
  <si>
    <t>13010956</t>
  </si>
  <si>
    <t>ocel profilová HE-A 160 jakost 11 375</t>
  </si>
  <si>
    <t>-1706211429</t>
  </si>
  <si>
    <t>(1,8*2)*30,4/1000</t>
  </si>
  <si>
    <t>19</t>
  </si>
  <si>
    <t>13010978</t>
  </si>
  <si>
    <t>ocel profilová HE-B 180 jakost 11 375</t>
  </si>
  <si>
    <t>1068509861</t>
  </si>
  <si>
    <t>58,5*51,2/1000</t>
  </si>
  <si>
    <t>20</t>
  </si>
  <si>
    <t>13010980</t>
  </si>
  <si>
    <t>ocel profilová HE-B 200 jakost 11 375</t>
  </si>
  <si>
    <t>1951343841</t>
  </si>
  <si>
    <t>64*61,3/1000</t>
  </si>
  <si>
    <t>13010828</t>
  </si>
  <si>
    <t>ocel profilová UPN 220 jakost 11 375</t>
  </si>
  <si>
    <t>-8246382</t>
  </si>
  <si>
    <t>4,2*29,4/1000</t>
  </si>
  <si>
    <t>22</t>
  </si>
  <si>
    <t>413941125</t>
  </si>
  <si>
    <t>Osazování ocelových válcovaných nosníků stropů I, IE, U, UE nebo L č. 24 a vyšší</t>
  </si>
  <si>
    <t>-9551139</t>
  </si>
  <si>
    <t>5,85*2*37,9/1000</t>
  </si>
  <si>
    <t>23</t>
  </si>
  <si>
    <t>13010832</t>
  </si>
  <si>
    <t>ocel profilová UPN 260 jakost 11 375</t>
  </si>
  <si>
    <t>357594943</t>
  </si>
  <si>
    <t>24</t>
  </si>
  <si>
    <t>430321111VL</t>
  </si>
  <si>
    <t>Bezbariérový prvek mobilní schodišťová plošina - schodolez</t>
  </si>
  <si>
    <t>ks</t>
  </si>
  <si>
    <t>115145606</t>
  </si>
  <si>
    <t>Poznámka k položce:
ref. prvek Altech, model SA-3
Nosnost: 160 kg
Délka x šířka x výška: 1486 x 690 x 918 mm
Celková hmotnost: 65 kg
Dojezd na jedno nabití: až 600 schodů/ 30 pater</t>
  </si>
  <si>
    <t>Úpravy povrchů, podlahy a osazování výplní</t>
  </si>
  <si>
    <t>25</t>
  </si>
  <si>
    <t>612121112</t>
  </si>
  <si>
    <t>Zatření spár stěrkovou hmotou vnitřních stěn z pórobetonových tvárnic</t>
  </si>
  <si>
    <t>-1648022674</t>
  </si>
  <si>
    <t>2,94*2,97+2,02*2+2,26*1,42*2+4,71*2+4,69*2+6,09*2</t>
  </si>
  <si>
    <t>26</t>
  </si>
  <si>
    <t>612131121</t>
  </si>
  <si>
    <t>Penetrační disperzní nátěr vnitřních stěn nanášený ručně</t>
  </si>
  <si>
    <t>-2045300022</t>
  </si>
  <si>
    <t>50,170+62,207</t>
  </si>
  <si>
    <t>27</t>
  </si>
  <si>
    <t>612142001</t>
  </si>
  <si>
    <t>Potažení vnitřních stěn sklovláknitým pletivem vtlačeným do tenkovrstvé hmoty</t>
  </si>
  <si>
    <t>2111925280</t>
  </si>
  <si>
    <t>28</t>
  </si>
  <si>
    <t>612311131</t>
  </si>
  <si>
    <t>Potažení vnitřních stěn vápenným štukem tloušťky do 3 mm</t>
  </si>
  <si>
    <t>-1204698213</t>
  </si>
  <si>
    <t>29</t>
  </si>
  <si>
    <t>612321121</t>
  </si>
  <si>
    <t>Vápenocementová omítka hladká jednovrstvá vnitřních stěn nanášená ručně</t>
  </si>
  <si>
    <t>-445521521</t>
  </si>
  <si>
    <t>60,043*0,5</t>
  </si>
  <si>
    <t>30</t>
  </si>
  <si>
    <t>612321141</t>
  </si>
  <si>
    <t>Vápenocementová omítka štuková dvouvrstvá vnitřních stěn nanášená ručně</t>
  </si>
  <si>
    <t>1224684184</t>
  </si>
  <si>
    <t>9,771*3,294</t>
  </si>
  <si>
    <t>31</t>
  </si>
  <si>
    <t>612325423</t>
  </si>
  <si>
    <t>Oprava vnitřní vápenocementové štukové omítky stěn v rozsahu plochy do 50%</t>
  </si>
  <si>
    <t>-1456867775</t>
  </si>
  <si>
    <t>Poznámka k položce:
odhad opravy nesoudržných částí omítek</t>
  </si>
  <si>
    <t>45,361</t>
  </si>
  <si>
    <t>32</t>
  </si>
  <si>
    <t>629135102VL</t>
  </si>
  <si>
    <t>Vyrovnávací vrstva pod klempířské prvky z MC</t>
  </si>
  <si>
    <t>m</t>
  </si>
  <si>
    <t>752342754</t>
  </si>
  <si>
    <t>Poznámka k položce:
vyrovnání pod atiku</t>
  </si>
  <si>
    <t>0,39*2+5,55*2+0,22*2+0,45</t>
  </si>
  <si>
    <t>33</t>
  </si>
  <si>
    <t>631311114</t>
  </si>
  <si>
    <t>Mazanina tl do 80 mm z betonu prostého bez zvýšených nároků na prostředí tř. C 16/20</t>
  </si>
  <si>
    <t>1678663186</t>
  </si>
  <si>
    <t>179,614*0,07</t>
  </si>
  <si>
    <t>34</t>
  </si>
  <si>
    <t>631319011</t>
  </si>
  <si>
    <t>Příplatek k mazanině tl do 80 mm za přehlazení povrchu</t>
  </si>
  <si>
    <t>-333488233</t>
  </si>
  <si>
    <t>Ostatní konstrukce a práce, bourání</t>
  </si>
  <si>
    <t>35</t>
  </si>
  <si>
    <t>949101111</t>
  </si>
  <si>
    <t>Lešení pomocné pro objekty pozemních staveb s lešeňovou podlahou v do 1,9 m zatížení do 150 kg/m2</t>
  </si>
  <si>
    <t>876932668</t>
  </si>
  <si>
    <t>36</t>
  </si>
  <si>
    <t>962032241</t>
  </si>
  <si>
    <t>Bourání zdiva z cihel pálených nebo vápenopískových na MC přes 1 m3</t>
  </si>
  <si>
    <t>-2088174870</t>
  </si>
  <si>
    <t>Poznámka k položce:
komínové těleso</t>
  </si>
  <si>
    <t>1,18*0,53*3,85*2</t>
  </si>
  <si>
    <t>37</t>
  </si>
  <si>
    <t>964061341</t>
  </si>
  <si>
    <t>Uvolnění zhlaví trámů ze zdiva cihelného průřezu zhlaví přes 0,05 m2</t>
  </si>
  <si>
    <t>kus</t>
  </si>
  <si>
    <t>-1382473014</t>
  </si>
  <si>
    <t>(12+10+7)*2</t>
  </si>
  <si>
    <t>38</t>
  </si>
  <si>
    <t>965031131</t>
  </si>
  <si>
    <t>Bourání podlah z cihel kladených na plocho pl přes 1 m2</t>
  </si>
  <si>
    <t>934425895</t>
  </si>
  <si>
    <t>15,901*9,21+8,96*4,69-1,18*0,53*2-2,93*1,57-1,679*1,79</t>
  </si>
  <si>
    <t>"zvýšená podlaha" -3,363*1,71-1,79*1,25</t>
  </si>
  <si>
    <t>39</t>
  </si>
  <si>
    <t>965082923</t>
  </si>
  <si>
    <t>Odstranění násypů pod podlahami tl do 100 mm pl přes 2 m2</t>
  </si>
  <si>
    <t>-1277204201</t>
  </si>
  <si>
    <t>Poznámka k položce:
pískový podsyp pod pochozí vrstvou z půdovek</t>
  </si>
  <si>
    <t>179,614*0,02</t>
  </si>
  <si>
    <t>40</t>
  </si>
  <si>
    <t>966080110VL</t>
  </si>
  <si>
    <t>Pronájem přívěsné plošiny vč. dopravy</t>
  </si>
  <si>
    <t>den</t>
  </si>
  <si>
    <t>-705722319</t>
  </si>
  <si>
    <t>41</t>
  </si>
  <si>
    <t>966080113VL1</t>
  </si>
  <si>
    <t>Montáž a demontáž stavebního výtahu</t>
  </si>
  <si>
    <t>soubor</t>
  </si>
  <si>
    <t>1228408256</t>
  </si>
  <si>
    <t>42</t>
  </si>
  <si>
    <t>966080113VL2</t>
  </si>
  <si>
    <t>Pronájem stavebního výtahu</t>
  </si>
  <si>
    <t>-527456803</t>
  </si>
  <si>
    <t>43</t>
  </si>
  <si>
    <t>966080113VL3</t>
  </si>
  <si>
    <t>Revize stavebního výtahu</t>
  </si>
  <si>
    <t>hod</t>
  </si>
  <si>
    <t>801032266</t>
  </si>
  <si>
    <t>44</t>
  </si>
  <si>
    <t>966080120VL1</t>
  </si>
  <si>
    <t>Doprava betonu - betonpumpa vč. dopravy</t>
  </si>
  <si>
    <t>-1675144141</t>
  </si>
  <si>
    <t>45</t>
  </si>
  <si>
    <t>966080120VL10</t>
  </si>
  <si>
    <t>Zabezpečení pracovního prostoru - páska, oplocení</t>
  </si>
  <si>
    <t>-1770846590</t>
  </si>
  <si>
    <t>261</t>
  </si>
  <si>
    <t>966080120VL11</t>
  </si>
  <si>
    <t>Zpětná montáž prvků střechy vč. jejich demontáže</t>
  </si>
  <si>
    <t>-1649218153</t>
  </si>
  <si>
    <t>46</t>
  </si>
  <si>
    <t>966080120VL2</t>
  </si>
  <si>
    <t>Autojeřáb vč. dopravy</t>
  </si>
  <si>
    <t>1525597099</t>
  </si>
  <si>
    <t>Poznámka k položce:
manipulace s dřevěnými trámy
manipulace s ocelovými nosníky
příplatek za ztížené podmínky</t>
  </si>
  <si>
    <t>47</t>
  </si>
  <si>
    <t>966080120VL3</t>
  </si>
  <si>
    <t>Demontáž a zpětná montáž elektroinstalačního vybavení na střeše</t>
  </si>
  <si>
    <t>-228927546</t>
  </si>
  <si>
    <t>48</t>
  </si>
  <si>
    <t>966080120VL4</t>
  </si>
  <si>
    <t xml:space="preserve">Drobné stavební přípomoce a dokončovací práce </t>
  </si>
  <si>
    <t>2055353716</t>
  </si>
  <si>
    <t>49</t>
  </si>
  <si>
    <t>966080120VL5</t>
  </si>
  <si>
    <t>Ochrana stávajících konstrukcí při rekonstrukci střešního pláště</t>
  </si>
  <si>
    <t>608881103</t>
  </si>
  <si>
    <t>50</t>
  </si>
  <si>
    <t>966080120VL6</t>
  </si>
  <si>
    <t>Vyklízení podkroví objektu - stavební materiál, mobiliář</t>
  </si>
  <si>
    <t>-2059569536</t>
  </si>
  <si>
    <t>51</t>
  </si>
  <si>
    <t>966080120VL7</t>
  </si>
  <si>
    <t>Protiprašná zástěna ve 2.NP a zabezpečení vstupu nepovolaných osob</t>
  </si>
  <si>
    <t>517860968</t>
  </si>
  <si>
    <t>52</t>
  </si>
  <si>
    <t>966080120VL8</t>
  </si>
  <si>
    <t>Zpětná úprava povrchu komunikací a terénu kolem objektu - jeřáb, plošina atd</t>
  </si>
  <si>
    <t>2013688271</t>
  </si>
  <si>
    <t>53</t>
  </si>
  <si>
    <t>966080120VL9</t>
  </si>
  <si>
    <t>Konstrukce pro upevnění a mannipulaci s materiálem pro stavební výtah</t>
  </si>
  <si>
    <t>-1266472992</t>
  </si>
  <si>
    <t>54</t>
  </si>
  <si>
    <t>968062456</t>
  </si>
  <si>
    <t>Vybourání dřevěných dveřních zárubní pl přes 2 m2</t>
  </si>
  <si>
    <t>-2121942898</t>
  </si>
  <si>
    <t>Poznámka k položce:
dvoukřídlé dveře na půdu</t>
  </si>
  <si>
    <t>1,4*2,1</t>
  </si>
  <si>
    <t>55</t>
  </si>
  <si>
    <t>978015361</t>
  </si>
  <si>
    <t>Otlučení (osekání) vnější vápenné nebo vápenocementové omítky stupně členitosti 1 a 2 rozsahu do 50%</t>
  </si>
  <si>
    <t>-169329915</t>
  </si>
  <si>
    <t>14,92+23,57+(3,363+1,57*2+1,25+1,79)*0,72</t>
  </si>
  <si>
    <t>56</t>
  </si>
  <si>
    <t>978015391</t>
  </si>
  <si>
    <t>Otlučení (osekání) vnější vápenné nebo vápenocementové omítky stupně členitosti 1 a 2 do 100%</t>
  </si>
  <si>
    <t>-1371265378</t>
  </si>
  <si>
    <t>60,043*0,5+9,771*3,294</t>
  </si>
  <si>
    <t>997</t>
  </si>
  <si>
    <t>Přesun sutě</t>
  </si>
  <si>
    <t>57</t>
  </si>
  <si>
    <t>997002611</t>
  </si>
  <si>
    <t>Nakládání suti a vybouraných hmot</t>
  </si>
  <si>
    <t>1231763762</t>
  </si>
  <si>
    <t>58</t>
  </si>
  <si>
    <t>997013154</t>
  </si>
  <si>
    <t>Vnitrostaveništní doprava suti a vybouraných hmot pro budovy v do 15 m s omezením mechanizace</t>
  </si>
  <si>
    <t>-1602732122</t>
  </si>
  <si>
    <t>59</t>
  </si>
  <si>
    <t>997013501</t>
  </si>
  <si>
    <t>Odvoz suti a vybouraných hmot na skládku nebo meziskládku do 1 km se složením</t>
  </si>
  <si>
    <t>253945225</t>
  </si>
  <si>
    <t>60</t>
  </si>
  <si>
    <t>997013509</t>
  </si>
  <si>
    <t>Příplatek k odvozu suti a vybouraných hmot na skládku ZKD 1 km přes 1 km</t>
  </si>
  <si>
    <t>1661749987</t>
  </si>
  <si>
    <t>61</t>
  </si>
  <si>
    <t>997013811</t>
  </si>
  <si>
    <t>Poplatek za uložení na skládce (skládkovné) stavebního odpadu dřevěného kód odpadu 170 201</t>
  </si>
  <si>
    <t>356524079</t>
  </si>
  <si>
    <t>62</t>
  </si>
  <si>
    <t>997013831</t>
  </si>
  <si>
    <t>Poplatek za uložení na skládce (skládkovné) stavebního odpadu směsného kód odpadu 170 904</t>
  </si>
  <si>
    <t>1935335591</t>
  </si>
  <si>
    <t>998</t>
  </si>
  <si>
    <t>Přesun hmot</t>
  </si>
  <si>
    <t>63</t>
  </si>
  <si>
    <t>998017003</t>
  </si>
  <si>
    <t>Přesun hmot s omezením mechanizace pro budovy v do 24 m</t>
  </si>
  <si>
    <t>-1316920821</t>
  </si>
  <si>
    <t>PSV</t>
  </si>
  <si>
    <t>Práce a dodávky PSV</t>
  </si>
  <si>
    <t>713</t>
  </si>
  <si>
    <t>Izolace tepelné</t>
  </si>
  <si>
    <t>64</t>
  </si>
  <si>
    <t>713110813</t>
  </si>
  <si>
    <t>Odstranění tepelné izolace stropů volně kladené z vláknitých materiálů tl přes 100 mm</t>
  </si>
  <si>
    <t>559643052</t>
  </si>
  <si>
    <t>65</t>
  </si>
  <si>
    <t>713121111</t>
  </si>
  <si>
    <t>Montáž izolace tepelné podlah volně kladenými rohožemi, pásy, dílci, deskami 1 vrstva</t>
  </si>
  <si>
    <t>1873977542</t>
  </si>
  <si>
    <t>179,614*2</t>
  </si>
  <si>
    <t>66</t>
  </si>
  <si>
    <t>ISV.8592248000260</t>
  </si>
  <si>
    <t>Isover ORSIK 100mm, λD = 0,038 (W·m-1·K-1),1200 x 600 x 100 mm, univerzální izolace do šikmých střech.</t>
  </si>
  <si>
    <t>-1353183924</t>
  </si>
  <si>
    <t>179,614*1,02 'Přepočtené koeficientem množství</t>
  </si>
  <si>
    <t>67</t>
  </si>
  <si>
    <t>ISV.8592248000697</t>
  </si>
  <si>
    <t>Isover UNI 40mm, λD = 0,035 (W·m-1·K-1),1200 x 600 x 40 mm, univerzální izolace z čedičových vláken, vhodná zejména mezi a pod krokve.</t>
  </si>
  <si>
    <t>1404431117</t>
  </si>
  <si>
    <t>68</t>
  </si>
  <si>
    <t>713151163</t>
  </si>
  <si>
    <t>Montáž izolace tepelné střech šikmých přišroubované nad krokve z desek sklonu do 45° tl do 120 mm</t>
  </si>
  <si>
    <t>187619397</t>
  </si>
  <si>
    <t>(17,02*10,33+10,36*4,5)*1,22</t>
  </si>
  <si>
    <t>69</t>
  </si>
  <si>
    <t>28376481VL</t>
  </si>
  <si>
    <t>panel střešní PUR pěna s integrovanou latí, ref. prvek Isotec Top XL</t>
  </si>
  <si>
    <t>1689956131</t>
  </si>
  <si>
    <t>Poznámka k položce:
minimální požadavky, λD=0,025Wm-1K-1</t>
  </si>
  <si>
    <t>271,373*1,02 'Přepočtené koeficientem množství</t>
  </si>
  <si>
    <t>70</t>
  </si>
  <si>
    <t>998713103</t>
  </si>
  <si>
    <t>Přesun hmot tonážní pro izolace tepelné v objektech v do 24 m</t>
  </si>
  <si>
    <t>1803739495</t>
  </si>
  <si>
    <t>714</t>
  </si>
  <si>
    <t>Akustická a protiotřesová opatření</t>
  </si>
  <si>
    <t>71</t>
  </si>
  <si>
    <t>714111101VL</t>
  </si>
  <si>
    <t>Montáž akustických obkladů</t>
  </si>
  <si>
    <t>-311476995</t>
  </si>
  <si>
    <t>72</t>
  </si>
  <si>
    <t>59591108VL</t>
  </si>
  <si>
    <t>Zvukopohltivé desky Ecophon Akusto Wall C Super G</t>
  </si>
  <si>
    <t>-302836419</t>
  </si>
  <si>
    <t>73</t>
  </si>
  <si>
    <t>60711544VL</t>
  </si>
  <si>
    <t>Zvukopohltivý akustický podhled Heraklith C 25 mm</t>
  </si>
  <si>
    <t>39292779</t>
  </si>
  <si>
    <t>74</t>
  </si>
  <si>
    <t>714119001</t>
  </si>
  <si>
    <t>Montáž akustických obkladů pohltivých z dřevěných panelů podkladového roštu</t>
  </si>
  <si>
    <t>-748846353</t>
  </si>
  <si>
    <t>30,000*3,4</t>
  </si>
  <si>
    <t>75</t>
  </si>
  <si>
    <t>60514103</t>
  </si>
  <si>
    <t>řezivo jehličnaté lať 30x50mm</t>
  </si>
  <si>
    <t>-1887008291</t>
  </si>
  <si>
    <t>102,000*0,03*0,05</t>
  </si>
  <si>
    <t>76</t>
  </si>
  <si>
    <t>998714103</t>
  </si>
  <si>
    <t>Přesun hmot tonážní pro akustická a protiotřesová opatření v objektech v do 24 m</t>
  </si>
  <si>
    <t>-491620421</t>
  </si>
  <si>
    <t>721</t>
  </si>
  <si>
    <t>Zdravotechnika</t>
  </si>
  <si>
    <t>77</t>
  </si>
  <si>
    <t>721173316VL</t>
  </si>
  <si>
    <t>Potrubí kanalizační - vedení do vsaku</t>
  </si>
  <si>
    <t>-1390118444</t>
  </si>
  <si>
    <t>78</t>
  </si>
  <si>
    <t>721241103.TPS</t>
  </si>
  <si>
    <t>Lapač střešních splavenin gajgr</t>
  </si>
  <si>
    <t>1261335534</t>
  </si>
  <si>
    <t>725</t>
  </si>
  <si>
    <t>Zdravotechnika - zařizovací předměty</t>
  </si>
  <si>
    <t>79</t>
  </si>
  <si>
    <t>725119125VL</t>
  </si>
  <si>
    <t>Závěsný WC komplet pro obezdění (tlačítko, klozet, nádržka, sedátko)</t>
  </si>
  <si>
    <t>1798170606</t>
  </si>
  <si>
    <t>80</t>
  </si>
  <si>
    <t>725211602</t>
  </si>
  <si>
    <t>Umyvadlo keramické bílé šířky 550 mm bez krytu na sifon připevněné na stěnu šrouby</t>
  </si>
  <si>
    <t>-113150809</t>
  </si>
  <si>
    <t>81</t>
  </si>
  <si>
    <t>725211681</t>
  </si>
  <si>
    <t>Umyvadlo keramické bílé zdravotní šířky 640 mm připevněné na stěnu šrouby</t>
  </si>
  <si>
    <t>1395885136</t>
  </si>
  <si>
    <t>82</t>
  </si>
  <si>
    <t>725211701</t>
  </si>
  <si>
    <t>Umývátko keramické bílé stěnové šířky 400 mm připevněné na stěnu šrouby</t>
  </si>
  <si>
    <t>712772452</t>
  </si>
  <si>
    <t>83</t>
  </si>
  <si>
    <t>725291708</t>
  </si>
  <si>
    <t>Doplňky zařízení koupelen a záchodů smaltované madlo rovné dl 1000 mm</t>
  </si>
  <si>
    <t>-831227280</t>
  </si>
  <si>
    <t>84</t>
  </si>
  <si>
    <t>725291708VL</t>
  </si>
  <si>
    <t>Doplňky zařízení koupelen a záchodů háček na oděv</t>
  </si>
  <si>
    <t>783359937</t>
  </si>
  <si>
    <t>85</t>
  </si>
  <si>
    <t>725291722</t>
  </si>
  <si>
    <t>Doplňky zařízení koupelen a záchodů smaltované madlo krakorcové sklopné dl 834 mm</t>
  </si>
  <si>
    <t>1445644301</t>
  </si>
  <si>
    <t>86</t>
  </si>
  <si>
    <t>725311111VL</t>
  </si>
  <si>
    <t>Hasící přístroj vč. montážního materiálu - specifikace viz PBŘ</t>
  </si>
  <si>
    <t>-446424434</t>
  </si>
  <si>
    <t>88</t>
  </si>
  <si>
    <t>725331111</t>
  </si>
  <si>
    <t>Výlevka bez výtokových armatur keramická se sklopnou plastovou mřížkou 500 mm</t>
  </si>
  <si>
    <t>-1484960821</t>
  </si>
  <si>
    <t>89</t>
  </si>
  <si>
    <t>998725103</t>
  </si>
  <si>
    <t>Přesun hmot tonážní pro zařizovací předměty v objektech v do 24 m</t>
  </si>
  <si>
    <t>168703102</t>
  </si>
  <si>
    <t>762</t>
  </si>
  <si>
    <t>Konstrukce tesařské</t>
  </si>
  <si>
    <t>95</t>
  </si>
  <si>
    <t>762083121</t>
  </si>
  <si>
    <t>Impregnace řeziva proti dřevokaznému hmyzu, houbám a plísním máčením třída ohrožení 1 a 2</t>
  </si>
  <si>
    <t>-394274455</t>
  </si>
  <si>
    <t>"nové konstrukce" 6,485+0,044</t>
  </si>
  <si>
    <t>96</t>
  </si>
  <si>
    <t>762192901</t>
  </si>
  <si>
    <t>Doplnění části kce stěny z hranolů průřezové plochy do 120 cm2</t>
  </si>
  <si>
    <t>1326399258</t>
  </si>
  <si>
    <t>Poznámka k položce:
navýšení atiky</t>
  </si>
  <si>
    <t>97</t>
  </si>
  <si>
    <t>60514114</t>
  </si>
  <si>
    <t>řezivo jehličnaté lať impregnovaná dl 4 m</t>
  </si>
  <si>
    <t>1208230206</t>
  </si>
  <si>
    <t>12,77*2*0,06*0,04</t>
  </si>
  <si>
    <t>98</t>
  </si>
  <si>
    <t>60726248</t>
  </si>
  <si>
    <t>deska dřevoštěpková OSB 3 ostrá hrana nebroušená tl 22mm</t>
  </si>
  <si>
    <t>-1714097779</t>
  </si>
  <si>
    <t>12,77*0,37</t>
  </si>
  <si>
    <t>99</t>
  </si>
  <si>
    <t>28376370</t>
  </si>
  <si>
    <t>deska z polystyrénu XPS, hrana rovná, polo či pero drážka a hladký povrch tl 60mm</t>
  </si>
  <si>
    <t>1810227395</t>
  </si>
  <si>
    <t>12,77*0,3</t>
  </si>
  <si>
    <t>100</t>
  </si>
  <si>
    <t>762215812</t>
  </si>
  <si>
    <t>Demontáž schodiště žebříkového z fošen š do 1,0 m</t>
  </si>
  <si>
    <t>-961400897</t>
  </si>
  <si>
    <t>1,3*2</t>
  </si>
  <si>
    <t>101</t>
  </si>
  <si>
    <t>762231811</t>
  </si>
  <si>
    <t>Demontáž obložení schodišťových stupňů a podstupnic</t>
  </si>
  <si>
    <t>-2042627510</t>
  </si>
  <si>
    <t>(7+6)*1,4+7*1,34</t>
  </si>
  <si>
    <t>102</t>
  </si>
  <si>
    <t>762331942</t>
  </si>
  <si>
    <t>Vyřezání části střešní vazby průřezové plochy řeziva do 450 cm2 délky do 5 m</t>
  </si>
  <si>
    <t>-911446713</t>
  </si>
  <si>
    <t>Poznámka k položce:
odhad oprav krovu 5% celkové délky prvků</t>
  </si>
  <si>
    <t>(1185,049+316,408+362,2+313,48)*0,05</t>
  </si>
  <si>
    <t>103</t>
  </si>
  <si>
    <t>762332134</t>
  </si>
  <si>
    <t>Montáž vázaných kcí krovů pravidelných z hraněného řeziva průřezové plochy do 450 cm2</t>
  </si>
  <si>
    <t>1282247568</t>
  </si>
  <si>
    <t>104</t>
  </si>
  <si>
    <t>60512140</t>
  </si>
  <si>
    <t>hranol stavební řezivo průřezu do 450cm2 do dl 6m</t>
  </si>
  <si>
    <t>-161487991</t>
  </si>
  <si>
    <t>1,350*0,18*0,18</t>
  </si>
  <si>
    <t>105</t>
  </si>
  <si>
    <t>762332924</t>
  </si>
  <si>
    <t>Doplnění části střešní vazby z hranolů průřezové plochy do 450 cm2 včetně materiálu</t>
  </si>
  <si>
    <t>1277415682</t>
  </si>
  <si>
    <t>Poznámka k položce:
odhad oprav krovu 10% celkové délky prvků</t>
  </si>
  <si>
    <t>106</t>
  </si>
  <si>
    <t>762341250</t>
  </si>
  <si>
    <t>Montáž bednění střech rovných a šikmých sklonu do 60° z hoblovaných prken</t>
  </si>
  <si>
    <t>1793935116</t>
  </si>
  <si>
    <t>(17,02*10,33+10,36*4,5)*1,22-0,78*1,18*13</t>
  </si>
  <si>
    <t>107</t>
  </si>
  <si>
    <t>60515111</t>
  </si>
  <si>
    <t>řezivo jehličnaté boční prkno 20-30mm</t>
  </si>
  <si>
    <t>1719397602</t>
  </si>
  <si>
    <t>259,407*0,025</t>
  </si>
  <si>
    <t>108</t>
  </si>
  <si>
    <t>762342812</t>
  </si>
  <si>
    <t>Demontáž laťování střech z latí osové vzdálenosti do 0,50 m</t>
  </si>
  <si>
    <t>320472703</t>
  </si>
  <si>
    <t>109</t>
  </si>
  <si>
    <t>762395000</t>
  </si>
  <si>
    <t>Spojovací prostředky krovů, bednění, laťování, nadstřešních konstrukcí</t>
  </si>
  <si>
    <t>-531690487</t>
  </si>
  <si>
    <t>6,485+0,044</t>
  </si>
  <si>
    <t>110</t>
  </si>
  <si>
    <t>762511175VL</t>
  </si>
  <si>
    <t>Podlahové kce podkladové dvouvrstvé z cementotřískových desek tl 26 mm na sraz šroubovaných</t>
  </si>
  <si>
    <t>-1395263340</t>
  </si>
  <si>
    <t>111</t>
  </si>
  <si>
    <t>762521811</t>
  </si>
  <si>
    <t>Demontáž podlah bez polštářů z prken tloušťky do 32 mm</t>
  </si>
  <si>
    <t>-1448517846</t>
  </si>
  <si>
    <t>"podesta dřevěného schodiště" 1,4*1,4+1,4*3,4</t>
  </si>
  <si>
    <t>112</t>
  </si>
  <si>
    <t>762522811</t>
  </si>
  <si>
    <t>Demontáž podlah s polštáři z prken tloušťky do 32 mm</t>
  </si>
  <si>
    <t>-727689453</t>
  </si>
  <si>
    <t>"zvýšená podlaha" 3,363*1,71+1,79*1,25</t>
  </si>
  <si>
    <t>113</t>
  </si>
  <si>
    <t>762595001</t>
  </si>
  <si>
    <t>Spojovací prostředky pro položení dřevěných podlah a zakrytí kanálů</t>
  </si>
  <si>
    <t>-1576603117</t>
  </si>
  <si>
    <t>114</t>
  </si>
  <si>
    <t>762711850</t>
  </si>
  <si>
    <t>Demontáž prostorových vázaných kcí z hraněného řeziva průřezové plochy přes 450 cm2</t>
  </si>
  <si>
    <t>334515259</t>
  </si>
  <si>
    <t>Poznámka k položce:
demontáž vaznice
- přerušení trámu je možné až po provedení statického zajištění</t>
  </si>
  <si>
    <t>2,42+5,61+1,53</t>
  </si>
  <si>
    <t>115</t>
  </si>
  <si>
    <t>762811811</t>
  </si>
  <si>
    <t>Demontáž záklopů stropů z hrubých prken tl do 32 mm</t>
  </si>
  <si>
    <t>-198178462</t>
  </si>
  <si>
    <t>116</t>
  </si>
  <si>
    <t>762822850</t>
  </si>
  <si>
    <t>Demontáž stropních trámů z hraněného řeziva průřezové plochy přes 540 cm2</t>
  </si>
  <si>
    <t>79520212</t>
  </si>
  <si>
    <t>Poznámka k položce:
podlahový trám</t>
  </si>
  <si>
    <t>9*6,4+5,875+9,175*10+5,395+2,84+4,9*7</t>
  </si>
  <si>
    <t>117</t>
  </si>
  <si>
    <t>998762103</t>
  </si>
  <si>
    <t>Přesun hmot tonážní pro kce tesařské v objektech v do 24 m</t>
  </si>
  <si>
    <t>-2008475001</t>
  </si>
  <si>
    <t>763</t>
  </si>
  <si>
    <t>Konstrukce suché výstavby</t>
  </si>
  <si>
    <t>118</t>
  </si>
  <si>
    <t>763111313</t>
  </si>
  <si>
    <t>SDK příčka tl 100 mm profil CW+UW 75 desky 1xA 12,5 bez TI EI 15 Rw</t>
  </si>
  <si>
    <t>-670109529</t>
  </si>
  <si>
    <t>2,5*2,4+1,34*2,4+2,217*2,72+4,09*3,27+5,09*3+9,36+0,95*2,6-0,8*1,97-0,9*1,97-0,7*1,97*2-0,6*1,97*2</t>
  </si>
  <si>
    <t>119</t>
  </si>
  <si>
    <t>763121511</t>
  </si>
  <si>
    <t>SDK stěna předsazená tl 39,5 mm profil CD+UD desky 1xA 12,5 bez TI EI 15</t>
  </si>
  <si>
    <t>1351347238</t>
  </si>
  <si>
    <t>11,897*1,3+17,12*2+4,35+12,42+3,24+1,2*2+3,078*1,85+3,27*1,35+1,39+0,5*2</t>
  </si>
  <si>
    <t>120</t>
  </si>
  <si>
    <t>763121612</t>
  </si>
  <si>
    <t>Montáž nosné konstrukce z profilů CD a UD SDK stěna předsazená</t>
  </si>
  <si>
    <t>-2107149552</t>
  </si>
  <si>
    <t>Poznámka k položce:
konstrukce pro vložení izolace</t>
  </si>
  <si>
    <t>60,043*0,5-13,547*0,5</t>
  </si>
  <si>
    <t>121</t>
  </si>
  <si>
    <t>59030626</t>
  </si>
  <si>
    <t>profil pro stropní konstrukce a předsazené stěny CD 60</t>
  </si>
  <si>
    <t>-1606625518</t>
  </si>
  <si>
    <t>23,248*3,2</t>
  </si>
  <si>
    <t>122</t>
  </si>
  <si>
    <t>59030624</t>
  </si>
  <si>
    <t>profil pro stropní konstrukce a předsazené stěny UD 28</t>
  </si>
  <si>
    <t>-1342225242</t>
  </si>
  <si>
    <t>23,248*0,4</t>
  </si>
  <si>
    <t>123</t>
  </si>
  <si>
    <t>763131752VL</t>
  </si>
  <si>
    <t>Montáž jedné vrstvy tepelné izolace do SDK roštu</t>
  </si>
  <si>
    <t>990172895</t>
  </si>
  <si>
    <t>124</t>
  </si>
  <si>
    <t>63152184</t>
  </si>
  <si>
    <t>pás tepelně izolační suchá výstavba λ=0,042 tl 100mm</t>
  </si>
  <si>
    <t>1795884443</t>
  </si>
  <si>
    <t>23,248*1,02 'Přepočtené koeficientem množství</t>
  </si>
  <si>
    <t>125</t>
  </si>
  <si>
    <t>763161781</t>
  </si>
  <si>
    <t>Montáž dvouvrstvé dřevěné nosné konstrukce SDK podkroví</t>
  </si>
  <si>
    <t>1501239082</t>
  </si>
  <si>
    <t>(73,65+5,66+6,32+6,21+22,17+2,92+3,52+1,14+1,74)*1,22</t>
  </si>
  <si>
    <t>126</t>
  </si>
  <si>
    <t>-1213634608</t>
  </si>
  <si>
    <t>150,463*3,4*0,05*0,03</t>
  </si>
  <si>
    <t>127</t>
  </si>
  <si>
    <t>763161787</t>
  </si>
  <si>
    <t>Montáž desek tl. 2 x 12,5 mm SDK podkroví</t>
  </si>
  <si>
    <t>1822812827</t>
  </si>
  <si>
    <t>128</t>
  </si>
  <si>
    <t>59030021</t>
  </si>
  <si>
    <t>deska SDK A tl 12,5mm</t>
  </si>
  <si>
    <t>-230606188</t>
  </si>
  <si>
    <t>(73,65+5,66+6,32+6,21+22,17+2,92+3,52+1,14+1,74)*1,22*2</t>
  </si>
  <si>
    <t>300,925*1,1 'Přepočtené koeficientem množství</t>
  </si>
  <si>
    <t>129</t>
  </si>
  <si>
    <t>763164312</t>
  </si>
  <si>
    <t>SDK obklad dřevěných kcí uzavřeného tvaru š do 0,8 m desky 1xA 15</t>
  </si>
  <si>
    <t>1254575808</t>
  </si>
  <si>
    <t>0,500+0,6*2</t>
  </si>
  <si>
    <t>130</t>
  </si>
  <si>
    <t>763173111</t>
  </si>
  <si>
    <t>Montáž úchytu pro umyvadlo v SDK kci</t>
  </si>
  <si>
    <t>1477397402</t>
  </si>
  <si>
    <t>131</t>
  </si>
  <si>
    <t>59030729</t>
  </si>
  <si>
    <t>konstrukce pro uchycení umyvadla s nástěnnými bateriemi osová rozteč CW profilů 450-625mm</t>
  </si>
  <si>
    <t>814348158</t>
  </si>
  <si>
    <t>132</t>
  </si>
  <si>
    <t>763173113</t>
  </si>
  <si>
    <t>Montáž úchytu pro WC v SDK kci</t>
  </si>
  <si>
    <t>-1228747530</t>
  </si>
  <si>
    <t>133</t>
  </si>
  <si>
    <t>59030731</t>
  </si>
  <si>
    <t>konstrukce pro uchycení WC osová rozteč CW profilů 450-625mm</t>
  </si>
  <si>
    <t>210266838</t>
  </si>
  <si>
    <t>134</t>
  </si>
  <si>
    <t>998763303</t>
  </si>
  <si>
    <t>Přesun hmot tonážní pro sádrokartonové konstrukce v objektech v do 24 m</t>
  </si>
  <si>
    <t>-134722071</t>
  </si>
  <si>
    <t>764</t>
  </si>
  <si>
    <t>Konstrukce klempířské</t>
  </si>
  <si>
    <t>135</t>
  </si>
  <si>
    <t>764001891</t>
  </si>
  <si>
    <t>Demontáž úžlabí do suti</t>
  </si>
  <si>
    <t>-1121968200</t>
  </si>
  <si>
    <t>7,315*1,22*2</t>
  </si>
  <si>
    <t>136</t>
  </si>
  <si>
    <t>764002812</t>
  </si>
  <si>
    <t>Demontáž okapového plechu do suti v krytině skládané</t>
  </si>
  <si>
    <t>1300729662</t>
  </si>
  <si>
    <t>4,75*2+3,33*2+10,33*2+17,019</t>
  </si>
  <si>
    <t>137</t>
  </si>
  <si>
    <t>764002841</t>
  </si>
  <si>
    <t>Demontáž oplechování horních ploch zdí a nadezdívek do suti</t>
  </si>
  <si>
    <t>890192453</t>
  </si>
  <si>
    <t>138</t>
  </si>
  <si>
    <t>764002871</t>
  </si>
  <si>
    <t>Demontáž lemování zdí do suti</t>
  </si>
  <si>
    <t>-94179133</t>
  </si>
  <si>
    <t>5,18*2*1,22</t>
  </si>
  <si>
    <t>139</t>
  </si>
  <si>
    <t>764004801</t>
  </si>
  <si>
    <t>Demontáž podokapního žlabu do suti</t>
  </si>
  <si>
    <t>-1519012963</t>
  </si>
  <si>
    <t>140</t>
  </si>
  <si>
    <t>764211467</t>
  </si>
  <si>
    <t>Oplechování úžlabí z Pz plechu rš 670 mm</t>
  </si>
  <si>
    <t>386213699</t>
  </si>
  <si>
    <t>141</t>
  </si>
  <si>
    <t>764212432</t>
  </si>
  <si>
    <t>Oplechování rovné okapové hrany z Pz plechu rš 200 mm</t>
  </si>
  <si>
    <t>-1562271065</t>
  </si>
  <si>
    <t>142</t>
  </si>
  <si>
    <t>764214406</t>
  </si>
  <si>
    <t>Oplechování horních ploch a nadezdívek (atik) bez rohů z Pz plechu mechanicky kotvené rš 500 mm</t>
  </si>
  <si>
    <t>1795899947</t>
  </si>
  <si>
    <t>143</t>
  </si>
  <si>
    <t>764311415</t>
  </si>
  <si>
    <t>Lemování rovných zdí střech s krytinou skládanou z Pz plechu rš 400 mm</t>
  </si>
  <si>
    <t>951307221</t>
  </si>
  <si>
    <t>144</t>
  </si>
  <si>
    <t>764511404</t>
  </si>
  <si>
    <t>Žlab podokapní půlkruhový z Pz plechu rš 330 mm</t>
  </si>
  <si>
    <t>-142971797</t>
  </si>
  <si>
    <t>145</t>
  </si>
  <si>
    <t>764511444</t>
  </si>
  <si>
    <t>Kotlík oválný (trychtýřový) pro podokapní žlaby z Pz plechu 330/100 mm</t>
  </si>
  <si>
    <t>-734718535</t>
  </si>
  <si>
    <t>146</t>
  </si>
  <si>
    <t>764518422</t>
  </si>
  <si>
    <t>Svody kruhové včetně objímek, kolen, odskoků z Pz plechu průměru 100 mm</t>
  </si>
  <si>
    <t>-577296400</t>
  </si>
  <si>
    <t>Poznámka k položce:
nový svod</t>
  </si>
  <si>
    <t>4*9</t>
  </si>
  <si>
    <t>147</t>
  </si>
  <si>
    <t>998764103</t>
  </si>
  <si>
    <t>Přesun hmot tonážní pro konstrukce klempířské v objektech v do 24 m</t>
  </si>
  <si>
    <t>-1970925545</t>
  </si>
  <si>
    <t>765</t>
  </si>
  <si>
    <t>Krytina skládaná</t>
  </si>
  <si>
    <t>148</t>
  </si>
  <si>
    <t>765111018</t>
  </si>
  <si>
    <t>Montáž krytiny keramické drážkové sklonu do 30° na sucho přes 14 do 15 ks/m2</t>
  </si>
  <si>
    <t>2107735929</t>
  </si>
  <si>
    <t>271,373-13*0,78*1,18</t>
  </si>
  <si>
    <t>149</t>
  </si>
  <si>
    <t>59660524</t>
  </si>
  <si>
    <t>taška ražená režná maloformátová základní 245x405mm</t>
  </si>
  <si>
    <t>-1023052304</t>
  </si>
  <si>
    <t>259,408*14,5</t>
  </si>
  <si>
    <t>150</t>
  </si>
  <si>
    <t>59660241</t>
  </si>
  <si>
    <t>hák protisněhový C-380</t>
  </si>
  <si>
    <t>-630006582</t>
  </si>
  <si>
    <t>259,408*1,4</t>
  </si>
  <si>
    <t>151</t>
  </si>
  <si>
    <t>59660517</t>
  </si>
  <si>
    <t>taška ražená režná větrací 250x410mm</t>
  </si>
  <si>
    <t>1204841077</t>
  </si>
  <si>
    <t>259,408/100*34</t>
  </si>
  <si>
    <t>152</t>
  </si>
  <si>
    <t>59660254</t>
  </si>
  <si>
    <t>nástavec pro anténu-kovový D 28-74mm</t>
  </si>
  <si>
    <t>-2089262831</t>
  </si>
  <si>
    <t>153</t>
  </si>
  <si>
    <t>59660251</t>
  </si>
  <si>
    <t>taška prostupová univerzální-kovová</t>
  </si>
  <si>
    <t>-137015466</t>
  </si>
  <si>
    <t>154</t>
  </si>
  <si>
    <t>765111801</t>
  </si>
  <si>
    <t>Demontáž krytiny keramické drážkové sklonu do 30° na sucho do suti</t>
  </si>
  <si>
    <t>962799191</t>
  </si>
  <si>
    <t>155</t>
  </si>
  <si>
    <t>765111811</t>
  </si>
  <si>
    <t>Příplatek k demontáži krytiny keramické drážkové do suti za sklon přes 30°</t>
  </si>
  <si>
    <t>904669036</t>
  </si>
  <si>
    <t>156</t>
  </si>
  <si>
    <t>765111861</t>
  </si>
  <si>
    <t>Demontáž krytiny keramické hřebenů a nároží sklonu do 30° na sucho do suti</t>
  </si>
  <si>
    <t>-309236941</t>
  </si>
  <si>
    <t>7,305*4*1,22+6,69+9,665</t>
  </si>
  <si>
    <t>157</t>
  </si>
  <si>
    <t>765111881</t>
  </si>
  <si>
    <t>Příplatek k demontáži krytiny keramické hřebenů a nároží z prejzů do suti za sklon přes 30°</t>
  </si>
  <si>
    <t>1943602339</t>
  </si>
  <si>
    <t>158</t>
  </si>
  <si>
    <t>765113111</t>
  </si>
  <si>
    <t>Krytina keramická okapová hrana s větracím pásem plastovým</t>
  </si>
  <si>
    <t>-1131043240</t>
  </si>
  <si>
    <t>159</t>
  </si>
  <si>
    <t>765113211</t>
  </si>
  <si>
    <t>Krytina keramická drážková nárožní hrana z hřebenáčů režných na sucho s větracím pásem kovovým</t>
  </si>
  <si>
    <t>-1632074128</t>
  </si>
  <si>
    <t>7,305*4*1,22</t>
  </si>
  <si>
    <t>160</t>
  </si>
  <si>
    <t>765113311</t>
  </si>
  <si>
    <t>Krytina keramická drážková hřeben z hřebenáčů režných na sucho s větracím pásem kovovým</t>
  </si>
  <si>
    <t>-1246929347</t>
  </si>
  <si>
    <t>6,69+9,665</t>
  </si>
  <si>
    <t>161</t>
  </si>
  <si>
    <t>765113412</t>
  </si>
  <si>
    <t>Krytina keramická úžlabí na plech na sucho s těsnicím pásem</t>
  </si>
  <si>
    <t>-548062832</t>
  </si>
  <si>
    <t>7,315*2*1,22+5,18*2*1,22</t>
  </si>
  <si>
    <t>162</t>
  </si>
  <si>
    <t>765113911</t>
  </si>
  <si>
    <t>Příplatek ke krytině keramické za sklon přes 30° do 40°</t>
  </si>
  <si>
    <t>-1758339495</t>
  </si>
  <si>
    <t>163</t>
  </si>
  <si>
    <t>765191013</t>
  </si>
  <si>
    <t>Montáž pojistné hydroizolační fólie kladené přes 20° volně na bednění nebo tepelnou izolaci</t>
  </si>
  <si>
    <t>1717510445</t>
  </si>
  <si>
    <t>164</t>
  </si>
  <si>
    <t>28329027</t>
  </si>
  <si>
    <t>fólie PE vyztužená Al vrstvou pro parotěsnou vrstvu 150 g/m2</t>
  </si>
  <si>
    <t>-96602938</t>
  </si>
  <si>
    <t>271,373*1,1 'Přepočtené koeficientem množství</t>
  </si>
  <si>
    <t>165</t>
  </si>
  <si>
    <t>765191091</t>
  </si>
  <si>
    <t>Příplatek k cenám montáže pojistné hydroizolační fólie za sklon přes 30°</t>
  </si>
  <si>
    <t>-2141892199</t>
  </si>
  <si>
    <t>166</t>
  </si>
  <si>
    <t>765192001</t>
  </si>
  <si>
    <t>Nouzové (provizorní) zakrytí střechy plachtou</t>
  </si>
  <si>
    <t>1900513427</t>
  </si>
  <si>
    <t>271,373*1,2 'Přepočtené koeficientem množství</t>
  </si>
  <si>
    <t>167</t>
  </si>
  <si>
    <t>998765103</t>
  </si>
  <si>
    <t>Přesun hmot tonážní pro krytiny skládané v objektech v do 24 m</t>
  </si>
  <si>
    <t>385608876</t>
  </si>
  <si>
    <t>766</t>
  </si>
  <si>
    <t>Konstrukce truhlářské</t>
  </si>
  <si>
    <t>168</t>
  </si>
  <si>
    <t>766211100</t>
  </si>
  <si>
    <t>Montáž madel schodišťových dřevených nebo verzalitových dílčích</t>
  </si>
  <si>
    <t>-589825662</t>
  </si>
  <si>
    <t>169</t>
  </si>
  <si>
    <t>55147060VL</t>
  </si>
  <si>
    <t>Madlo BUK D42mm nelakované</t>
  </si>
  <si>
    <t>1565337003</t>
  </si>
  <si>
    <t>2*2,54+2*2,38+2*2,44</t>
  </si>
  <si>
    <t>170</t>
  </si>
  <si>
    <t>55147060VL1</t>
  </si>
  <si>
    <t>Záslepka madla půlkulatá BUK D42mm nelakované</t>
  </si>
  <si>
    <t>875800138</t>
  </si>
  <si>
    <t>171</t>
  </si>
  <si>
    <t>55147060VL2</t>
  </si>
  <si>
    <t>Držák madla nerez na stěnu pevný pro D42,4mm příruba 3x otvor</t>
  </si>
  <si>
    <t>1492956820</t>
  </si>
  <si>
    <t>172</t>
  </si>
  <si>
    <t>766438111</t>
  </si>
  <si>
    <t>Montáž dřevěného obložení betonových stupňů s podstupnicemi</t>
  </si>
  <si>
    <t>-2118135413</t>
  </si>
  <si>
    <t>7*1,4+6*1,4+8*1,34</t>
  </si>
  <si>
    <t>173</t>
  </si>
  <si>
    <t>60722284VL</t>
  </si>
  <si>
    <t>Nášlapy na dřevěné schody - BUK</t>
  </si>
  <si>
    <t>-817960315</t>
  </si>
  <si>
    <t>174</t>
  </si>
  <si>
    <t>766492100</t>
  </si>
  <si>
    <t>Montáž obložení parapetů a podest</t>
  </si>
  <si>
    <t>-812330396</t>
  </si>
  <si>
    <t>175</t>
  </si>
  <si>
    <t>62432073VL</t>
  </si>
  <si>
    <t>Dřevěné obkladové prvky - BUK</t>
  </si>
  <si>
    <t>1774643096</t>
  </si>
  <si>
    <t>0,21*0,82+0,46*0,62*2+1,2*0,2*2+1,4*1,4+1,4*1,34</t>
  </si>
  <si>
    <t>176</t>
  </si>
  <si>
    <t>766660171</t>
  </si>
  <si>
    <t>Montáž dveřních křídel otvíravých jednokřídlových š do 0,8 m do obložkové zárubně</t>
  </si>
  <si>
    <t>-333547547</t>
  </si>
  <si>
    <t>177</t>
  </si>
  <si>
    <t>61162898</t>
  </si>
  <si>
    <t>dveře vnitřní foliované sklo 2/3 1křídlé 800x1970mm</t>
  </si>
  <si>
    <t>-438746128</t>
  </si>
  <si>
    <t>178</t>
  </si>
  <si>
    <t>61162857</t>
  </si>
  <si>
    <t>dveře vnitřní foliované plné 1křídlé 800x1970mm</t>
  </si>
  <si>
    <t>-1034905197</t>
  </si>
  <si>
    <t>179</t>
  </si>
  <si>
    <t>61162854</t>
  </si>
  <si>
    <t>dveře vnitřní foliované plné 1křídlé 700x1970mm</t>
  </si>
  <si>
    <t>1045695136</t>
  </si>
  <si>
    <t>180</t>
  </si>
  <si>
    <t>61162854VL</t>
  </si>
  <si>
    <t>dveře vnitřní foliované 1křídlé 700x1970mm,prosklené 150x150mm mléčné sklo</t>
  </si>
  <si>
    <t>-989733880</t>
  </si>
  <si>
    <t>181</t>
  </si>
  <si>
    <t>61162851</t>
  </si>
  <si>
    <t>dveře vnitřní foliované plné 1křídlé 600x1970mm</t>
  </si>
  <si>
    <t>-270205300</t>
  </si>
  <si>
    <t>182</t>
  </si>
  <si>
    <t>766660172</t>
  </si>
  <si>
    <t>Montáž dveřních křídel otvíravých jednokřídlových š přes 0,8 m do obložkové zárubně</t>
  </si>
  <si>
    <t>-764042473</t>
  </si>
  <si>
    <t>183</t>
  </si>
  <si>
    <t>61162973</t>
  </si>
  <si>
    <t>dveře vnitřní foliované celosklo 1křídlé 900x1970mm</t>
  </si>
  <si>
    <t>-1327883708</t>
  </si>
  <si>
    <t>184</t>
  </si>
  <si>
    <t>766660713</t>
  </si>
  <si>
    <t>Montáž dveřních křídel dokování okopného plechu</t>
  </si>
  <si>
    <t>-145366087</t>
  </si>
  <si>
    <t>185</t>
  </si>
  <si>
    <t>54915202</t>
  </si>
  <si>
    <t>plech okopový AL 815x150x0,8mm</t>
  </si>
  <si>
    <t>55861612</t>
  </si>
  <si>
    <t>186</t>
  </si>
  <si>
    <t>766660716</t>
  </si>
  <si>
    <t>Montáž dveřních křídel samozavírače na dřevěnou zárubeň</t>
  </si>
  <si>
    <t>-228698364</t>
  </si>
  <si>
    <t>187</t>
  </si>
  <si>
    <t>54917255</t>
  </si>
  <si>
    <t>samozavírač dveří hydraulický K214 č.12 zlatá bronz</t>
  </si>
  <si>
    <t>-755614771</t>
  </si>
  <si>
    <t>188</t>
  </si>
  <si>
    <t>766660728</t>
  </si>
  <si>
    <t>Montáž dveřního interiérového kování - zámku</t>
  </si>
  <si>
    <t>-1114580031</t>
  </si>
  <si>
    <t>189</t>
  </si>
  <si>
    <t>54926045</t>
  </si>
  <si>
    <t>zámek stavební zadlabací vložkový 24026 s převodem pravý/levý</t>
  </si>
  <si>
    <t>-953473509</t>
  </si>
  <si>
    <t>190</t>
  </si>
  <si>
    <t>54964150</t>
  </si>
  <si>
    <t>vložka zámková cylindrická oboustranná+4 klíče</t>
  </si>
  <si>
    <t>1812171024</t>
  </si>
  <si>
    <t>191</t>
  </si>
  <si>
    <t>54924000</t>
  </si>
  <si>
    <t>zámek stavební zadlabací obyčejný 536a převod levý</t>
  </si>
  <si>
    <t>-266420455</t>
  </si>
  <si>
    <t>192</t>
  </si>
  <si>
    <t>54924030</t>
  </si>
  <si>
    <t>zámek stavební zadlabací obyčejný</t>
  </si>
  <si>
    <t>1716317334</t>
  </si>
  <si>
    <t>Poznámka k položce:
WC zámek</t>
  </si>
  <si>
    <t>193</t>
  </si>
  <si>
    <t>766660728VL</t>
  </si>
  <si>
    <t>Montáž dveřního madla</t>
  </si>
  <si>
    <t>-841355466</t>
  </si>
  <si>
    <t>194</t>
  </si>
  <si>
    <t>55147057VL</t>
  </si>
  <si>
    <t>madlo dveřní 700mm vč. montážního materiálu</t>
  </si>
  <si>
    <t>-382570781</t>
  </si>
  <si>
    <t>195</t>
  </si>
  <si>
    <t>766660729</t>
  </si>
  <si>
    <t>Montáž dveřního interiérového kování - štítku s klikou</t>
  </si>
  <si>
    <t>1969969292</t>
  </si>
  <si>
    <t>196</t>
  </si>
  <si>
    <t>54914610</t>
  </si>
  <si>
    <t>kování dveřní vrchní klika včetně rozet a montážního materiálu R BB nerez PK</t>
  </si>
  <si>
    <t>190208222</t>
  </si>
  <si>
    <t>197</t>
  </si>
  <si>
    <t>54914610VL</t>
  </si>
  <si>
    <t>Rozetové dveřní kování na WC a montážního materiálu R BB nerez PK</t>
  </si>
  <si>
    <t>255433035</t>
  </si>
  <si>
    <t>198</t>
  </si>
  <si>
    <t>766671024</t>
  </si>
  <si>
    <t>Montáž střešního okna do krytiny tvarované 78 x 118 cm</t>
  </si>
  <si>
    <t>53800770</t>
  </si>
  <si>
    <t>Poznámka k položce:
montáž do nadstřešní PUR izolace</t>
  </si>
  <si>
    <t>199</t>
  </si>
  <si>
    <t>61124479VL</t>
  </si>
  <si>
    <t>okno střešní dřevěné kyvné, izolační trojsklo 78x118cm, Uw=0,97W/m2K Al oplechování - ovládaná madlem</t>
  </si>
  <si>
    <t>-402478769</t>
  </si>
  <si>
    <t>200</t>
  </si>
  <si>
    <t>61124479VL1</t>
  </si>
  <si>
    <t>okno střešní dřevěné kyvné, izolační trojsklo 78x118cm, Uw=0,97W/m2K Al oplechování - elektricky ovládaná</t>
  </si>
  <si>
    <t>-1616871155</t>
  </si>
  <si>
    <t>201</t>
  </si>
  <si>
    <t>61124172</t>
  </si>
  <si>
    <t>lemování střešních oken dřevěné 780x1180mm</t>
  </si>
  <si>
    <t>41464564</t>
  </si>
  <si>
    <t>202</t>
  </si>
  <si>
    <t>61124233</t>
  </si>
  <si>
    <t>manžeta z parotěsné fólie pro střešní okno 780x1180mm</t>
  </si>
  <si>
    <t>2078390896</t>
  </si>
  <si>
    <t>203</t>
  </si>
  <si>
    <t>61141041</t>
  </si>
  <si>
    <t>tyč ovládací teleskopická pro obsluhu oken, žaluzií, rolet</t>
  </si>
  <si>
    <t>182490860</t>
  </si>
  <si>
    <t>204</t>
  </si>
  <si>
    <t>61140585</t>
  </si>
  <si>
    <t>markýza ke střešním oknům 780x1180mm</t>
  </si>
  <si>
    <t>-970517957</t>
  </si>
  <si>
    <t>205</t>
  </si>
  <si>
    <t>61140611</t>
  </si>
  <si>
    <t>elektrické ovládání střešních oken systém pro 1 prvek</t>
  </si>
  <si>
    <t>1414033379</t>
  </si>
  <si>
    <t>206</t>
  </si>
  <si>
    <t>55341420VL</t>
  </si>
  <si>
    <t>ventilační klapka střešního okna</t>
  </si>
  <si>
    <t>-611678171</t>
  </si>
  <si>
    <t>207</t>
  </si>
  <si>
    <t>766673811</t>
  </si>
  <si>
    <t>Demontáž střešního okna vlnitá krytina do 45°</t>
  </si>
  <si>
    <t>1634179025</t>
  </si>
  <si>
    <t>208</t>
  </si>
  <si>
    <t>766682111</t>
  </si>
  <si>
    <t>Montáž zárubní obložkových pro dveře jednokřídlové tl stěny do 170 mm</t>
  </si>
  <si>
    <t>-689868447</t>
  </si>
  <si>
    <t>209</t>
  </si>
  <si>
    <t>61182258</t>
  </si>
  <si>
    <t>zárubeň obložková pro dveře 1křídlé 600,700,800,900x1970mm tl 60-170mm dub,buk</t>
  </si>
  <si>
    <t>-1825590573</t>
  </si>
  <si>
    <t>210</t>
  </si>
  <si>
    <t>766694112</t>
  </si>
  <si>
    <t>Montáž parapetních desek dřevěných nebo plastových šířky do 30 cm délky do 1,6 m</t>
  </si>
  <si>
    <t>-425222601</t>
  </si>
  <si>
    <t>211</t>
  </si>
  <si>
    <t>60794100</t>
  </si>
  <si>
    <t>deska parapetní dřevotřísková vnitřní 150x1000mm</t>
  </si>
  <si>
    <t>540659104</t>
  </si>
  <si>
    <t>1,2*2</t>
  </si>
  <si>
    <t>212</t>
  </si>
  <si>
    <t>60794121</t>
  </si>
  <si>
    <t>koncovka PVC k parapetním dřevotřískovým deskám 600mm</t>
  </si>
  <si>
    <t>-1279664544</t>
  </si>
  <si>
    <t>213</t>
  </si>
  <si>
    <t>766695212</t>
  </si>
  <si>
    <t>Montáž truhlářských prahů dveří jednokřídlových šířky do 10 cm</t>
  </si>
  <si>
    <t>-974371613</t>
  </si>
  <si>
    <t>214</t>
  </si>
  <si>
    <t>61187116</t>
  </si>
  <si>
    <t>práh dveřní dřevěný dubový tl 20mm dl 620mm š 100mm</t>
  </si>
  <si>
    <t>-1430137116</t>
  </si>
  <si>
    <t>215</t>
  </si>
  <si>
    <t>61187176</t>
  </si>
  <si>
    <t>práh dveřní dřevěný dubový tl 20mm dl 920mm š 100mm</t>
  </si>
  <si>
    <t>117217667</t>
  </si>
  <si>
    <t>216</t>
  </si>
  <si>
    <t>766695213</t>
  </si>
  <si>
    <t>Montáž truhlářských prahů dveří jednokřídlových šířky přes 10 cm</t>
  </si>
  <si>
    <t>-2030108255</t>
  </si>
  <si>
    <t>217</t>
  </si>
  <si>
    <t>61187161</t>
  </si>
  <si>
    <t>práh dveřní dřevěný dubový tl 20mm dl 820mm š 150mm</t>
  </si>
  <si>
    <t>-1660645715</t>
  </si>
  <si>
    <t>218</t>
  </si>
  <si>
    <t>998766103</t>
  </si>
  <si>
    <t>Přesun hmot tonážní pro konstrukce truhlářské v objektech v do 24 m</t>
  </si>
  <si>
    <t>-1643008576</t>
  </si>
  <si>
    <t>767</t>
  </si>
  <si>
    <t>Konstrukce zámečnické</t>
  </si>
  <si>
    <t>219</t>
  </si>
  <si>
    <t>767995113</t>
  </si>
  <si>
    <t>Montáž atypických zámečnických konstrukcí hmotnosti do 20 kg</t>
  </si>
  <si>
    <t>kg</t>
  </si>
  <si>
    <t>-98326503</t>
  </si>
  <si>
    <t>5,2*3,86</t>
  </si>
  <si>
    <t>220</t>
  </si>
  <si>
    <t>13011053</t>
  </si>
  <si>
    <t>úhelník ocelový nerovnostranný jakost 11 375 60x40x6mm</t>
  </si>
  <si>
    <t>-160779135</t>
  </si>
  <si>
    <t>20,072/1000</t>
  </si>
  <si>
    <t>221</t>
  </si>
  <si>
    <t>13011059VL</t>
  </si>
  <si>
    <t>úhelník ocelový nerovnostranný jakost 11 375 200x100x10mm</t>
  </si>
  <si>
    <t>305689494</t>
  </si>
  <si>
    <t>222</t>
  </si>
  <si>
    <t>13010528</t>
  </si>
  <si>
    <t>jekl 120x60x5mm</t>
  </si>
  <si>
    <t>1668757560</t>
  </si>
  <si>
    <t>223</t>
  </si>
  <si>
    <t>13611232</t>
  </si>
  <si>
    <t>plech ocelový hladký jakost S 235 JR tl 12mm tabule</t>
  </si>
  <si>
    <t>-730536561</t>
  </si>
  <si>
    <t>68,77/1000</t>
  </si>
  <si>
    <t>224</t>
  </si>
  <si>
    <t>13011053VL1</t>
  </si>
  <si>
    <t>Spojovací materiál - svorníky, matice atd.</t>
  </si>
  <si>
    <t>komplet</t>
  </si>
  <si>
    <t>482362117</t>
  </si>
  <si>
    <t>225</t>
  </si>
  <si>
    <t>998767103</t>
  </si>
  <si>
    <t>Přesun hmot tonážní pro zámečnické konstrukce v objektech v do 24 m</t>
  </si>
  <si>
    <t>1011396645</t>
  </si>
  <si>
    <t>771</t>
  </si>
  <si>
    <t>Podlahy z dlaždic</t>
  </si>
  <si>
    <t>226</t>
  </si>
  <si>
    <t>771111011</t>
  </si>
  <si>
    <t>Vysátí podkladu před pokládkou dlažby</t>
  </si>
  <si>
    <t>-1787642755</t>
  </si>
  <si>
    <t>0,76+1,73+1,14+2,93</t>
  </si>
  <si>
    <t>227</t>
  </si>
  <si>
    <t>771121011</t>
  </si>
  <si>
    <t>Nátěr penetrační na podlahu</t>
  </si>
  <si>
    <t>-959024060</t>
  </si>
  <si>
    <t>228</t>
  </si>
  <si>
    <t>771161021</t>
  </si>
  <si>
    <t>Montáž profilu ukončujícího pro plynulý přechod (dlažby s kobercem apod.)</t>
  </si>
  <si>
    <t>-10205406</t>
  </si>
  <si>
    <t>0,7+0,8</t>
  </si>
  <si>
    <t>229</t>
  </si>
  <si>
    <t>59054100</t>
  </si>
  <si>
    <t>profil přechodový Al s pohyblivým ramenem 8x20mm</t>
  </si>
  <si>
    <t>-461705013</t>
  </si>
  <si>
    <t>1,5*1,1 'Přepočtené koeficientem množství</t>
  </si>
  <si>
    <t>230</t>
  </si>
  <si>
    <t>771574312</t>
  </si>
  <si>
    <t>Montáž podlah keramických hladkých lepených flexibilním rychletuhnoucím lepidlem do 12 ks/m2</t>
  </si>
  <si>
    <t>-2065324880</t>
  </si>
  <si>
    <t>231</t>
  </si>
  <si>
    <t>59761011</t>
  </si>
  <si>
    <t>dlažba keramická slinutá hladká do interiéru i exteriéru do 9ks/m2</t>
  </si>
  <si>
    <t>833837218</t>
  </si>
  <si>
    <t>6,56*1,1 'Přepočtené koeficientem množství</t>
  </si>
  <si>
    <t>232</t>
  </si>
  <si>
    <t>998771103</t>
  </si>
  <si>
    <t>Přesun hmot tonážní pro podlahy z dlaždic v objektech v do 24 m</t>
  </si>
  <si>
    <t>-1250199538</t>
  </si>
  <si>
    <t>776</t>
  </si>
  <si>
    <t>Podlahy povlakové</t>
  </si>
  <si>
    <t>233</t>
  </si>
  <si>
    <t>776111112</t>
  </si>
  <si>
    <t>Broušení betonového podkladu povlakových podlah</t>
  </si>
  <si>
    <t>673532924</t>
  </si>
  <si>
    <t>22,17+6,32+5,66+73,65</t>
  </si>
  <si>
    <t>234</t>
  </si>
  <si>
    <t>776111311</t>
  </si>
  <si>
    <t>Vysátí podkladu povlakových podlah</t>
  </si>
  <si>
    <t>1418214537</t>
  </si>
  <si>
    <t>235</t>
  </si>
  <si>
    <t>776121311</t>
  </si>
  <si>
    <t>Vodou ředitelná penetrace savého podkladu povlakových podlah ředěná v poměru 1:1</t>
  </si>
  <si>
    <t>1576837100</t>
  </si>
  <si>
    <t>236</t>
  </si>
  <si>
    <t>776231111</t>
  </si>
  <si>
    <t>Lepení lamel a čtverců z vinylu standardním lepidlem</t>
  </si>
  <si>
    <t>727438030</t>
  </si>
  <si>
    <t>237</t>
  </si>
  <si>
    <t>28411051</t>
  </si>
  <si>
    <t>dílce vinylové tl 2,5mm, nášlapná vrstva 0,55mm, úprava PUR, třída zátěže 23/33/42, otlak 0,05mm, R10, třída otěru T, hořlavost Bfl S1, bez ftalátů</t>
  </si>
  <si>
    <t>-560189524</t>
  </si>
  <si>
    <t>107,8*1,1 'Přepočtené koeficientem množství</t>
  </si>
  <si>
    <t>238</t>
  </si>
  <si>
    <t>776421111</t>
  </si>
  <si>
    <t>Montáž obvodových lišt lepením</t>
  </si>
  <si>
    <t>-485774439</t>
  </si>
  <si>
    <t>37,688+9,53+11,01+22,23</t>
  </si>
  <si>
    <t>239</t>
  </si>
  <si>
    <t>28411009</t>
  </si>
  <si>
    <t>lišta soklová PVC 18x80mm</t>
  </si>
  <si>
    <t>275955863</t>
  </si>
  <si>
    <t>80,458*1,02 'Přepočtené koeficientem množství</t>
  </si>
  <si>
    <t>240</t>
  </si>
  <si>
    <t>776991121</t>
  </si>
  <si>
    <t>Základní čištění nově položených podlahovin vysátím a setřením vlhkým mopem</t>
  </si>
  <si>
    <t>-1570334982</t>
  </si>
  <si>
    <t>241</t>
  </si>
  <si>
    <t>998776103</t>
  </si>
  <si>
    <t>Přesun hmot tonážní pro podlahy povlakové v objektech v do 24 m</t>
  </si>
  <si>
    <t>-573158720</t>
  </si>
  <si>
    <t>781</t>
  </si>
  <si>
    <t>Dokončovací práce - obklady</t>
  </si>
  <si>
    <t>242</t>
  </si>
  <si>
    <t>781111011</t>
  </si>
  <si>
    <t>Ometení (oprášení) stěny při přípravě podkladu</t>
  </si>
  <si>
    <t>-987801942</t>
  </si>
  <si>
    <t>(5,472+3,52+4,3+6,9)*2-0,7*1,97*3-0,6*1,97*2-0,8*1,97</t>
  </si>
  <si>
    <t>243</t>
  </si>
  <si>
    <t>781121011</t>
  </si>
  <si>
    <t>Nátěr penetrační na stěnu</t>
  </si>
  <si>
    <t>-1981046844</t>
  </si>
  <si>
    <t>244</t>
  </si>
  <si>
    <t>781474112</t>
  </si>
  <si>
    <t>Montáž obkladů vnitřních keramických hladkých do 12 ks/m2 lepených flexibilním lepidlem</t>
  </si>
  <si>
    <t>-1322729832</t>
  </si>
  <si>
    <t>245</t>
  </si>
  <si>
    <t>59761026</t>
  </si>
  <si>
    <t>obklad keramický hladký do 12ks/m2</t>
  </si>
  <si>
    <t>152375927</t>
  </si>
  <si>
    <t>32,307*1,1 'Přepočtené koeficientem množství</t>
  </si>
  <si>
    <t>246</t>
  </si>
  <si>
    <t>998781103</t>
  </si>
  <si>
    <t>Přesun hmot tonážní pro obklady keramické v objektech v do 24 m</t>
  </si>
  <si>
    <t>-136449746</t>
  </si>
  <si>
    <t>783</t>
  </si>
  <si>
    <t>Dokončovací práce - nátěry</t>
  </si>
  <si>
    <t>247</t>
  </si>
  <si>
    <t>783101203</t>
  </si>
  <si>
    <t>Jemné obroušení podkladu truhlářských konstrukcí před provedením nátěru</t>
  </si>
  <si>
    <t>-882229677</t>
  </si>
  <si>
    <t>2,35+8,7+5,059</t>
  </si>
  <si>
    <t>248</t>
  </si>
  <si>
    <t>783164101</t>
  </si>
  <si>
    <t>Základní jednonásobný olejový nátěr truhlářských konstrukcí</t>
  </si>
  <si>
    <t>1291077126</t>
  </si>
  <si>
    <t>466,423*0,5</t>
  </si>
  <si>
    <t>249</t>
  </si>
  <si>
    <t>783168211</t>
  </si>
  <si>
    <t>Lakovací dvojnásobný olejový nátěr truhlářských konstrukcí s mezibroušením</t>
  </si>
  <si>
    <t>1232783651</t>
  </si>
  <si>
    <t>250</t>
  </si>
  <si>
    <t>783201201</t>
  </si>
  <si>
    <t>Obroušení tesařských konstrukcí před provedením nátěru</t>
  </si>
  <si>
    <t>-234603096</t>
  </si>
  <si>
    <t>Poznámka k položce:
ošetření stávajícího krovu a stropních trámů</t>
  </si>
  <si>
    <t>"vzpěra 140/140" 2*1,22*7*4*0,14</t>
  </si>
  <si>
    <t>"pásek 140/140" 1*1,22*6*4*0,14</t>
  </si>
  <si>
    <t>"krokev 130/150" 222,838*1,22*2*0,13+222,838*1,22*2*0,15</t>
  </si>
  <si>
    <t>"příčná rozpěra 160/160" 3,47*3*4*0,16+3,42*2*4*0,16</t>
  </si>
  <si>
    <t>"pozednice 200/130" (4,87*2+3,31*2+9,03*2+15,72)*2*0,2+(4,87*2+3,31*2+9,03*2+15,72)*2*0,13</t>
  </si>
  <si>
    <t>"úžlabní krokev 140/180" 4,8*2*1,22*2*0,14+4,8*2*1,22*2*0,18</t>
  </si>
  <si>
    <t>"sloupek 180/180" (1,53*10+2,33*2)*4*0,18</t>
  </si>
  <si>
    <t>"vaznice 180/200"(3,47+7,29*2+3,17*2+3,43*3+10,09)*2*0,18+(3,47+7,29*2+3,17*2+3,43*3+10,09)*2*0,2</t>
  </si>
  <si>
    <t>"spodní rozpěra 180/200" (2,45*4+2,67*6)*2*0,18+(2,45*4+2,67*6)*2*0,2</t>
  </si>
  <si>
    <t>"spodní a pozední vaznice 220/240" (9+5,14+5,2+2,58*4+10,09+6,29+4,95*2+8,93*2)*2*0,22-(2,42+5,61)*2*0,22</t>
  </si>
  <si>
    <t>(9+5,14+5,2+2,58*4+10,09+6,29+4,95*2+8,93*2)*2*0,24-(2,42+5,61)*2*0,24</t>
  </si>
  <si>
    <t>"krátče 220/240" (0,46*20+0,85*4)*2*0,22+(0,46*20+0,85*4)*2*0,24</t>
  </si>
  <si>
    <t>"stropní trám 150/200" (9*6,4+5,875+9,175*10+5,395+2,84+4,9*7)*0,15+(9*6,4+5,875+9,175*10+5,395+2,84+4,9*7)*0,2*2</t>
  </si>
  <si>
    <t>251</t>
  </si>
  <si>
    <t>783201403</t>
  </si>
  <si>
    <t>Oprášení tesařských konstrukcí před provedením nátěru</t>
  </si>
  <si>
    <t>1741418139</t>
  </si>
  <si>
    <t>253</t>
  </si>
  <si>
    <t>783213121</t>
  </si>
  <si>
    <t>Napouštěcí dvojnásobný syntetický biocidní nátěr tesařských konstrukcí zabudovaných do konstrukce</t>
  </si>
  <si>
    <t>958135558</t>
  </si>
  <si>
    <t>252</t>
  </si>
  <si>
    <t>783213121VL</t>
  </si>
  <si>
    <t>Tlaková chemická injektáž dřeva ( hloubková impregnace)</t>
  </si>
  <si>
    <t>1508013582</t>
  </si>
  <si>
    <t>"vzpěra 140/140" 2*1,22*7</t>
  </si>
  <si>
    <t>"pásek 140/140" 1*1,22*6</t>
  </si>
  <si>
    <t>"krokev 130/150" 222,838*1,22</t>
  </si>
  <si>
    <t>"příčná rozpěra 160/160" 3,47*3</t>
  </si>
  <si>
    <t>"pozednice 200/130" 4,87*2+3,31*2+9,03*2+15,72</t>
  </si>
  <si>
    <t>"úžlabní krokev 140/180" 4,8*2*1,22</t>
  </si>
  <si>
    <t>"sloupek 180/180" 1,53*10+2,33*2</t>
  </si>
  <si>
    <t>"vaznice 180/200"3,47+7,29*2+3,17*2+3,43*3+10,09</t>
  </si>
  <si>
    <t>"spodní rozpěra 180/200" 2,45*4+2,67*6</t>
  </si>
  <si>
    <t>"spodní a pozední vaznice 220/240" 9+5,14+5,2+2,58*4+10,09+6,29+4,95*2+8,93*2-2,42-5,61</t>
  </si>
  <si>
    <t>"krátče 220/240" 0,46*20+0,85*4</t>
  </si>
  <si>
    <t>254</t>
  </si>
  <si>
    <t>783264101</t>
  </si>
  <si>
    <t>Základní jednonásobný olejový nátěr tesařských konstrukcí</t>
  </si>
  <si>
    <t>-1451305796</t>
  </si>
  <si>
    <t>255</t>
  </si>
  <si>
    <t>783268111</t>
  </si>
  <si>
    <t>Lazurovací dvojnásobný olejový nátěr tesařských konstrukcí</t>
  </si>
  <si>
    <t>-207182471</t>
  </si>
  <si>
    <t>784</t>
  </si>
  <si>
    <t>Dokončovací práce - malby a tapety</t>
  </si>
  <si>
    <t>256</t>
  </si>
  <si>
    <t>784111001</t>
  </si>
  <si>
    <t>Oprášení (ometení ) podkladu v místnostech výšky do 3,80 m</t>
  </si>
  <si>
    <t>10249883</t>
  </si>
  <si>
    <t>9,771*3,294+50,17+45,361+47,25*2+84,615+1,7*0,8</t>
  </si>
  <si>
    <t>257</t>
  </si>
  <si>
    <t>784111011</t>
  </si>
  <si>
    <t>Obroušení podkladu omítnutého v místnostech výšky do 3,80 m</t>
  </si>
  <si>
    <t>-1181722605</t>
  </si>
  <si>
    <t>258</t>
  </si>
  <si>
    <t>784181101</t>
  </si>
  <si>
    <t>Základní akrylátová jednonásobná penetrace podkladu v místnostech výšky do 3,80m</t>
  </si>
  <si>
    <t>-604729527</t>
  </si>
  <si>
    <t>259</t>
  </si>
  <si>
    <t>784221101</t>
  </si>
  <si>
    <t>Dvojnásobné bílé malby ze směsí za sucha dobře otěruvzdorných v místnostech do 3,80 m</t>
  </si>
  <si>
    <t>1129878820</t>
  </si>
  <si>
    <t>HZS</t>
  </si>
  <si>
    <t>Hodinové zúčtovací sazby</t>
  </si>
  <si>
    <t>260</t>
  </si>
  <si>
    <t>HZS4231</t>
  </si>
  <si>
    <t>Hodinová zúčtovací sazba technik</t>
  </si>
  <si>
    <t>512</t>
  </si>
  <si>
    <t>1547862417</t>
  </si>
  <si>
    <t>Poznámka k položce:
kontrola stavu krovu a ostatních dřevěných kontrukcí</t>
  </si>
  <si>
    <t>02 - Elektroinstalace - materiál</t>
  </si>
  <si>
    <t xml:space="preserve"> </t>
  </si>
  <si>
    <t>D1 - ROZVODNICE</t>
  </si>
  <si>
    <t>D2 - VYPÍNAČE ,  ZÁSUVKY ,  SVÍTIDLA</t>
  </si>
  <si>
    <t>D3 - KRABICE</t>
  </si>
  <si>
    <t>D4 - KABELY ,  VODIČE</t>
  </si>
  <si>
    <t>D5 - HROMOSVOD ,  UZEMNĚNÍ</t>
  </si>
  <si>
    <t>D1</t>
  </si>
  <si>
    <t>ROZVODNICE</t>
  </si>
  <si>
    <t>Pol1</t>
  </si>
  <si>
    <t>koordinovaný svodič bleskových proudů, SPD typ 1 pro LPL I, 1 pólový</t>
  </si>
  <si>
    <t>Pol2</t>
  </si>
  <si>
    <t>svodič přepětí, SPD typ 2 pro LPL I, 3 pólový</t>
  </si>
  <si>
    <t>Pol3</t>
  </si>
  <si>
    <t>proudový chránič s nadproudovou ochranou 16 A, 1+N pólový, char. B, vybavovací proud 30 mA</t>
  </si>
  <si>
    <t>Pol4</t>
  </si>
  <si>
    <t>proudový chránič s nadproudovou ochranou 10 A, 1+N pólový, char. B, vybavovací proud 30 mA</t>
  </si>
  <si>
    <t>Pol5</t>
  </si>
  <si>
    <t>jistič 16 A, 1 pólový, char. B</t>
  </si>
  <si>
    <t>D2</t>
  </si>
  <si>
    <t>VYPÍNAČE ,  ZÁSUVKY ,  SVÍTIDLA</t>
  </si>
  <si>
    <t>Pol6</t>
  </si>
  <si>
    <t>jednopólový vypínač (zapojení 1)</t>
  </si>
  <si>
    <t>Pol7</t>
  </si>
  <si>
    <t>střídavý přepínač (zapojení 6)</t>
  </si>
  <si>
    <t>Pol8</t>
  </si>
  <si>
    <t>křížový přepínač (zapojení 7)</t>
  </si>
  <si>
    <t>Pol9</t>
  </si>
  <si>
    <t>jednofázová dvojzásuvka s natočenou dutinkou</t>
  </si>
  <si>
    <t>Pol10</t>
  </si>
  <si>
    <t>datová dvojzásuvka</t>
  </si>
  <si>
    <t>Pol11</t>
  </si>
  <si>
    <t>el. zvonek</t>
  </si>
  <si>
    <t>Pol12</t>
  </si>
  <si>
    <t>autonomní hlásič kouře</t>
  </si>
  <si>
    <t>Pol13</t>
  </si>
  <si>
    <t>Svítidlo KSL3000L4KS/ND</t>
  </si>
  <si>
    <t>Pol14</t>
  </si>
  <si>
    <t>Svítidlo KSL2000S4KS/ND</t>
  </si>
  <si>
    <t>Pol15</t>
  </si>
  <si>
    <t>Svítidlo BRSB4KO375V2/ND</t>
  </si>
  <si>
    <t>Pol16</t>
  </si>
  <si>
    <t>Svítidlo BRSB4KO300V1/ND</t>
  </si>
  <si>
    <t>Pol17</t>
  </si>
  <si>
    <t>svítidlo nouzové nástěnné přisazené</t>
  </si>
  <si>
    <t>D3</t>
  </si>
  <si>
    <t>KRABICE</t>
  </si>
  <si>
    <t>Pol18</t>
  </si>
  <si>
    <t>krabice KU 68</t>
  </si>
  <si>
    <t>Pol19</t>
  </si>
  <si>
    <t>krabice KU 67/2</t>
  </si>
  <si>
    <t>Pol20</t>
  </si>
  <si>
    <t>krabice KU 68 do dutých stěn</t>
  </si>
  <si>
    <t>Pol21</t>
  </si>
  <si>
    <t>krabice KU 67/2 do dutých stěn</t>
  </si>
  <si>
    <t>Pol22</t>
  </si>
  <si>
    <t>krabice KU 67/1 do dutých stěn</t>
  </si>
  <si>
    <t>Pol23</t>
  </si>
  <si>
    <t>víčko na krabici KU 68</t>
  </si>
  <si>
    <t>Pol24</t>
  </si>
  <si>
    <t>drobný spojovací materiál - svorkovnice, WAGO svorky, ad.</t>
  </si>
  <si>
    <t>soub</t>
  </si>
  <si>
    <t>D4</t>
  </si>
  <si>
    <t>KABELY ,  VODIČE</t>
  </si>
  <si>
    <t>Pol25</t>
  </si>
  <si>
    <t>kabel CYKY-J 3x2,5 mm2</t>
  </si>
  <si>
    <t>Pol26</t>
  </si>
  <si>
    <t>kabel CYKY-J 3x1,5 mm2</t>
  </si>
  <si>
    <t>Pol27</t>
  </si>
  <si>
    <t>kabel CYKY-O 3x1,5 mm2</t>
  </si>
  <si>
    <t>Pol28</t>
  </si>
  <si>
    <t>kabel CYA 16 mm2, zelenožlutý</t>
  </si>
  <si>
    <t>Pol29</t>
  </si>
  <si>
    <t>kabel datový PC rozvodu a zvonku (např. belden AWG 24)</t>
  </si>
  <si>
    <t>Pol30</t>
  </si>
  <si>
    <t>trubka ohebná PVC 16 mm</t>
  </si>
  <si>
    <t>Pol31</t>
  </si>
  <si>
    <t>elektroinstalační příchytka</t>
  </si>
  <si>
    <t>D5</t>
  </si>
  <si>
    <t>HROMOSVOD ,  UZEMNĚNÍ</t>
  </si>
  <si>
    <t>Pol32</t>
  </si>
  <si>
    <t>zemnící pásek FeZn 30x4 mm</t>
  </si>
  <si>
    <t>Pol33</t>
  </si>
  <si>
    <t>drát AlMgSi průměr 8 mm</t>
  </si>
  <si>
    <t>Pol34</t>
  </si>
  <si>
    <t>zemnící deska</t>
  </si>
  <si>
    <t>Pol35</t>
  </si>
  <si>
    <t>zemnící tyč, délka 2,0 m</t>
  </si>
  <si>
    <t>Pol36</t>
  </si>
  <si>
    <t>svorka okapová</t>
  </si>
  <si>
    <t>Pol37</t>
  </si>
  <si>
    <t>svorka spojovací</t>
  </si>
  <si>
    <t>Pol38</t>
  </si>
  <si>
    <t>svorka pásek - drát</t>
  </si>
  <si>
    <t>Pol39</t>
  </si>
  <si>
    <t>svorka zkušební</t>
  </si>
  <si>
    <t>Pol40</t>
  </si>
  <si>
    <t>ochranná trubka délka 1,7 m (pro svod hromosvodu)</t>
  </si>
  <si>
    <t>Pol41</t>
  </si>
  <si>
    <t>izolační tyč pro vedení - délka 930 mm</t>
  </si>
  <si>
    <t>Pol42</t>
  </si>
  <si>
    <t>držáky a podpěry svodového vedení, ad.</t>
  </si>
  <si>
    <t>03 - Elektroinstalace - montáž</t>
  </si>
  <si>
    <t>D1 - sekání šliců a kapes</t>
  </si>
  <si>
    <t>D2 - tahání kabelů</t>
  </si>
  <si>
    <t>D3 - rozvaděče</t>
  </si>
  <si>
    <t>D4 - krabice</t>
  </si>
  <si>
    <t>D5 - zapojení zásuvek, vypínačů</t>
  </si>
  <si>
    <t>D6 - ostatní</t>
  </si>
  <si>
    <t>D7 - kompletace</t>
  </si>
  <si>
    <t>D8 - revize</t>
  </si>
  <si>
    <t>D9 - demontáže</t>
  </si>
  <si>
    <t>D10 - hromosvod</t>
  </si>
  <si>
    <t>sekání šliců a kapes</t>
  </si>
  <si>
    <t>Pol43</t>
  </si>
  <si>
    <t>sekání šlicu v cihle (do šíře 200mm, do hl.40mm)</t>
  </si>
  <si>
    <t>mb</t>
  </si>
  <si>
    <t>Pol44</t>
  </si>
  <si>
    <t>vykroužení otvoru pro krabici v sádrokartonu (do pr.80mm)</t>
  </si>
  <si>
    <t>tahání kabelů</t>
  </si>
  <si>
    <t>Pol45</t>
  </si>
  <si>
    <t>tahání kabelu "CYKY do 3x 2,5mm" v sádrokartonu</t>
  </si>
  <si>
    <t>Pol46</t>
  </si>
  <si>
    <t>tahání zemnícího drátu v sádrokartonu</t>
  </si>
  <si>
    <t>Pol47</t>
  </si>
  <si>
    <t>tahání kabelu UTP v sádrokartonu</t>
  </si>
  <si>
    <t>rozvaděče</t>
  </si>
  <si>
    <t>Pol48</t>
  </si>
  <si>
    <t>zapojení zvonku v rozvaděči</t>
  </si>
  <si>
    <t>krabice</t>
  </si>
  <si>
    <t>Pol49</t>
  </si>
  <si>
    <t>osazení krabice do sádrokartonu</t>
  </si>
  <si>
    <t>Pol50</t>
  </si>
  <si>
    <t>zapojení vodičů v krabici</t>
  </si>
  <si>
    <t>Pol51</t>
  </si>
  <si>
    <t>zavíčkování krabice</t>
  </si>
  <si>
    <t>zapojení zásuvek, vypínačů</t>
  </si>
  <si>
    <t>Pol52</t>
  </si>
  <si>
    <t>osazení a zapojení zásuvky, dvojzásuvky</t>
  </si>
  <si>
    <t>Pol53</t>
  </si>
  <si>
    <t>osazení a zapojení spínače (1pól) 10A/250V</t>
  </si>
  <si>
    <t>Pol54</t>
  </si>
  <si>
    <t>osazení a zapojení přepínače (sériový, střídavý) 10A/250V</t>
  </si>
  <si>
    <t>Pol55</t>
  </si>
  <si>
    <t>osazení a zapojení přepínače (křížový) 10A/250V</t>
  </si>
  <si>
    <t>D6</t>
  </si>
  <si>
    <t>ostatní</t>
  </si>
  <si>
    <t>Pol56</t>
  </si>
  <si>
    <t>montáž ochranné trubky nástěnné</t>
  </si>
  <si>
    <t>Pol57</t>
  </si>
  <si>
    <t>přesun materiálu (pokud není připraven v patře realizace)</t>
  </si>
  <si>
    <t>D7</t>
  </si>
  <si>
    <t>kompletace</t>
  </si>
  <si>
    <t>Pol58</t>
  </si>
  <si>
    <t>přikotvení, sestavení a zapojení žárovkového svítidla</t>
  </si>
  <si>
    <t>Pol59</t>
  </si>
  <si>
    <t>připojení střešního okna elekrické ovládání markýzy</t>
  </si>
  <si>
    <t>Pol60</t>
  </si>
  <si>
    <t>připojení střešního okna elektrické ovládání okna  a markýzy</t>
  </si>
  <si>
    <t>D8</t>
  </si>
  <si>
    <t>revize</t>
  </si>
  <si>
    <t>Pol61</t>
  </si>
  <si>
    <t>revize elektroinstalace</t>
  </si>
  <si>
    <t>D9</t>
  </si>
  <si>
    <t>demontáže</t>
  </si>
  <si>
    <t>Pol62</t>
  </si>
  <si>
    <t>demontáž ethernetové skříně 5+1</t>
  </si>
  <si>
    <t>kpl</t>
  </si>
  <si>
    <t>D10</t>
  </si>
  <si>
    <t>hromosvod</t>
  </si>
  <si>
    <t>Pol63</t>
  </si>
  <si>
    <t>proměření , instalace , revizní zpráva</t>
  </si>
  <si>
    <t>Pol64</t>
  </si>
  <si>
    <t>práce bez specifikace</t>
  </si>
  <si>
    <t>04 - Zdravotechnika - materiál</t>
  </si>
  <si>
    <t>D1 - Vodovod</t>
  </si>
  <si>
    <t>D2 - Kanalizace</t>
  </si>
  <si>
    <t>Vodovod</t>
  </si>
  <si>
    <t>Pol65</t>
  </si>
  <si>
    <t>Trubka PPR 20 x 2,8</t>
  </si>
  <si>
    <t>Pol66</t>
  </si>
  <si>
    <t>Trubka PPR 20 x 3,4</t>
  </si>
  <si>
    <t>Pol67</t>
  </si>
  <si>
    <t>Trubka PPR 25 x 3,5</t>
  </si>
  <si>
    <t>Pol68</t>
  </si>
  <si>
    <t>Trubka PPR 25x4,8</t>
  </si>
  <si>
    <t>Pol69</t>
  </si>
  <si>
    <t>propojovací prvky</t>
  </si>
  <si>
    <t>Pol70</t>
  </si>
  <si>
    <t>nástěnka</t>
  </si>
  <si>
    <t>Pol71</t>
  </si>
  <si>
    <t>roháček</t>
  </si>
  <si>
    <t>Pol72</t>
  </si>
  <si>
    <t>baterie umyvadlo</t>
  </si>
  <si>
    <t>Pol73</t>
  </si>
  <si>
    <t>baterie inv.</t>
  </si>
  <si>
    <t>Pol74</t>
  </si>
  <si>
    <t>baterie výlevka</t>
  </si>
  <si>
    <t>Pol75</t>
  </si>
  <si>
    <t>Sprchovací hlavice vč. sprchy</t>
  </si>
  <si>
    <t>Pol76</t>
  </si>
  <si>
    <t>miralon</t>
  </si>
  <si>
    <t>Pol77</t>
  </si>
  <si>
    <t>uzavírací ventil</t>
  </si>
  <si>
    <t>Pol78</t>
  </si>
  <si>
    <t>Pomocný  materiál</t>
  </si>
  <si>
    <t>Kanalizace</t>
  </si>
  <si>
    <t>Pol79</t>
  </si>
  <si>
    <t>Přivzdušňovací hlavice za sifon DN 40</t>
  </si>
  <si>
    <t>Pol80</t>
  </si>
  <si>
    <t>Koleno HT 40/45st</t>
  </si>
  <si>
    <t>Pol81</t>
  </si>
  <si>
    <t>Koleno HT 40/90st</t>
  </si>
  <si>
    <t>Pol82</t>
  </si>
  <si>
    <t>Odbočka HT40/45st</t>
  </si>
  <si>
    <t>Pol83</t>
  </si>
  <si>
    <t>Redukce pro HT40</t>
  </si>
  <si>
    <t>Pol84</t>
  </si>
  <si>
    <t>Trubka HT 50</t>
  </si>
  <si>
    <t>Pol85</t>
  </si>
  <si>
    <t>Přivzdušňovací ventil na DN 50</t>
  </si>
  <si>
    <t>Pol86</t>
  </si>
  <si>
    <t>Odbočka HT50/45st</t>
  </si>
  <si>
    <t>Pol87</t>
  </si>
  <si>
    <t>Odbočka  45st HT 110/50</t>
  </si>
  <si>
    <t>Pol88</t>
  </si>
  <si>
    <t>Odbočka  45st. HT110/110</t>
  </si>
  <si>
    <t>Pol89</t>
  </si>
  <si>
    <t>Cistící kus pro HT 110</t>
  </si>
  <si>
    <t>Pol90</t>
  </si>
  <si>
    <t>Koleno HT 110/45st</t>
  </si>
  <si>
    <t>Pol91</t>
  </si>
  <si>
    <t>Pomocný materiál</t>
  </si>
  <si>
    <t>Pol92</t>
  </si>
  <si>
    <t>Ventilační hlavice</t>
  </si>
  <si>
    <t>Pol93</t>
  </si>
  <si>
    <t>Trubka HT 110</t>
  </si>
  <si>
    <t>Pol94</t>
  </si>
  <si>
    <t>Pol95</t>
  </si>
  <si>
    <t>Trubka HT 40</t>
  </si>
  <si>
    <t>Pol96</t>
  </si>
  <si>
    <t>Sifon umyvadlo  nerez</t>
  </si>
  <si>
    <t>Pol97</t>
  </si>
  <si>
    <t>05 - Zdravotechnika - montáž</t>
  </si>
  <si>
    <t>D1 - sekání šliců</t>
  </si>
  <si>
    <t>D2 - rozvody vody</t>
  </si>
  <si>
    <t>D3 - rozvody odpadů</t>
  </si>
  <si>
    <t>D4 - izolace potrubí</t>
  </si>
  <si>
    <t>D5 - kompletace</t>
  </si>
  <si>
    <t>D6 - tlakové zkoušky</t>
  </si>
  <si>
    <t>sekání šliců</t>
  </si>
  <si>
    <t>Pol98</t>
  </si>
  <si>
    <t>sekání šlicu v cihle (do šíře 130mm, do hl.130mm)</t>
  </si>
  <si>
    <t>rozvody vody</t>
  </si>
  <si>
    <t>Pol99</t>
  </si>
  <si>
    <t>usazení PPR trubky do pr.25mm</t>
  </si>
  <si>
    <t>Pol100</t>
  </si>
  <si>
    <t>montáž spojky PPR do pr.25mm</t>
  </si>
  <si>
    <t>Pol101</t>
  </si>
  <si>
    <t>montáž kolena PPR do pr.25mm</t>
  </si>
  <si>
    <t>Pol102</t>
  </si>
  <si>
    <t>montáž odbočky PPR do pr.25mm</t>
  </si>
  <si>
    <t>Pol103</t>
  </si>
  <si>
    <t>uchycení potrubí objímkami</t>
  </si>
  <si>
    <t>Pol104</t>
  </si>
  <si>
    <t>montáž nástěnky PPR pro baterii (v sádrokartonu vč. uchycení)</t>
  </si>
  <si>
    <t>Pol105</t>
  </si>
  <si>
    <t>montáž nástěnky PPR pro rohový ventil (v sádrokartonu vč. uchycení)</t>
  </si>
  <si>
    <t>rozvody odpadů</t>
  </si>
  <si>
    <t>Pol106</t>
  </si>
  <si>
    <t>uložení odpadní trubky PP-HT s hrdlem do pr.75mm</t>
  </si>
  <si>
    <t>Pol107</t>
  </si>
  <si>
    <t>uložení odpadní trubky PP-HT s hrdlem do pr.110mm</t>
  </si>
  <si>
    <t>Pol108</t>
  </si>
  <si>
    <t>montáž odbočky PP-HT do pr.75mm</t>
  </si>
  <si>
    <t>Pol109</t>
  </si>
  <si>
    <t>montáž kolena PP-HT do pr.110mm</t>
  </si>
  <si>
    <t>Pol110</t>
  </si>
  <si>
    <t>montáž odbočky PP-HT do pr.110mm</t>
  </si>
  <si>
    <t>Pol111</t>
  </si>
  <si>
    <t>přerušení stoupačky a vložení odbočky PP-HT</t>
  </si>
  <si>
    <t>izolace potrubí</t>
  </si>
  <si>
    <t>Pol112</t>
  </si>
  <si>
    <t>izolace mirelon tl. trubky do DN 40</t>
  </si>
  <si>
    <t>Pol113</t>
  </si>
  <si>
    <t>montáž geberitu pro wc (přikotvení, připojení vody a odpadu)</t>
  </si>
  <si>
    <t>Pol114</t>
  </si>
  <si>
    <t>montáž závěsného wc vč.tlačítka (usazení, zapojení)</t>
  </si>
  <si>
    <t>Pol115</t>
  </si>
  <si>
    <t>montáž výlevky</t>
  </si>
  <si>
    <t>Pol116</t>
  </si>
  <si>
    <t>montáž baterie stojánkové</t>
  </si>
  <si>
    <t>Pol117</t>
  </si>
  <si>
    <t>montáž baterie dřezové</t>
  </si>
  <si>
    <t>Pol118</t>
  </si>
  <si>
    <t>montáž baterie stojánkové s bidetovou sprškou</t>
  </si>
  <si>
    <t>Pol119</t>
  </si>
  <si>
    <t>montáž rohového ventilu</t>
  </si>
  <si>
    <t>Pol120</t>
  </si>
  <si>
    <t>montáž umyvadla (přikotvení, zapojení sifonu)</t>
  </si>
  <si>
    <t>tlakové zkoušky</t>
  </si>
  <si>
    <t>Pol121</t>
  </si>
  <si>
    <t>tlaková zlouška tl. potrubí</t>
  </si>
  <si>
    <t>Pol122</t>
  </si>
  <si>
    <t>zkouška těsnosti kanalizace vodou do DN 125</t>
  </si>
  <si>
    <t>Pol123</t>
  </si>
  <si>
    <t>proplach potrubí</t>
  </si>
  <si>
    <t>Pol124</t>
  </si>
  <si>
    <t>vypracování dokumentu o tlakové zkoušce</t>
  </si>
  <si>
    <t>06 - Vytápění</t>
  </si>
  <si>
    <t>D1 - napojení na stávající potrubí – stoupačka S1</t>
  </si>
  <si>
    <t>D2 - podlahové vytápění</t>
  </si>
  <si>
    <t>napojení na stávající potrubí – stoupačka S1</t>
  </si>
  <si>
    <t>Pol125</t>
  </si>
  <si>
    <t>5-vrstvá vytápěcí trubka, DN 17 včetně tvarovek, přechodů</t>
  </si>
  <si>
    <t>Pol126</t>
  </si>
  <si>
    <t>tepelná izolace 18/13</t>
  </si>
  <si>
    <t>podlahové vytápění</t>
  </si>
  <si>
    <t>Pol127</t>
  </si>
  <si>
    <t>sada ekvitermní regulace s oběhovým čerpadlem (obsahuje regulátor, venkovní čidlo, oběhové čerpadlo, 3 cestný směšovací ventil, teplotní čidla, uzavírací armatury)</t>
  </si>
  <si>
    <t>Pol128</t>
  </si>
  <si>
    <t>rozdělovač podlahového vytápění s průtokoměry</t>
  </si>
  <si>
    <t>Poznámka k položce:
celková délka 395 mm, šířka 75 mm</t>
  </si>
  <si>
    <t>Pol129</t>
  </si>
  <si>
    <t>skříň pro rozdělovač na omítku, rozměr š/v/h - 790/790-880-140, šířka dveří 736</t>
  </si>
  <si>
    <t>Pol130</t>
  </si>
  <si>
    <t>Systémová tepelná a kročejová izolace s hydroizolační fólií s kotevní tkaninou s natištěným 5 cm rastrem pro upevnění spon</t>
  </si>
  <si>
    <t>Poznámka k položce:
rozměr: 10000x1000x30 mm
útlum kroč. hluku: D LW, R (VMR) - 29 dB
dyn. tuhost: 15 MN/m3
Tepelný odpor: RI, INS = 0,66 m2K/W
max. zatížení: 4,0 kN/m2
balení: 10m2/role</t>
  </si>
  <si>
    <t>Pol131</t>
  </si>
  <si>
    <t>5-vrstvá vytápěcí trubka, DN 17</t>
  </si>
  <si>
    <t>Pol132</t>
  </si>
  <si>
    <t>U-spona s dvojitými zpětnými háčky pro optimální upevnění do Roth systémových desek a rolí s funkcí nadzvednutí trubky pro zdokonalení přenosu tepla do podlahy</t>
  </si>
  <si>
    <t>Pol133</t>
  </si>
  <si>
    <t>Okrajový izolační pás 160 x 8 mm (balení 25 m)</t>
  </si>
  <si>
    <t>Poznámka k položce:
Skládá se z 8 mm silné speciální pěnové umělé hmoty, výška 160 mm s nalepenou PE folií výšky 280 mm, zadní strana samolepicí</t>
  </si>
  <si>
    <t>Pol134</t>
  </si>
  <si>
    <t>Lisovací spojka univerzální 17 mm</t>
  </si>
  <si>
    <t>Poznámka k položce:
Složena z: dvojitých podpěrných částí a dvou nerezových pouzder pro neoddělitelné spojení systémových vytápěcích trubek.</t>
  </si>
  <si>
    <t>Pol135</t>
  </si>
  <si>
    <t>Svěrné šroubení univerzální 17 mm</t>
  </si>
  <si>
    <t>Poznámka k položce:
Složeno z převlečné poniklované matky 3/4“, svěrného kroužku, podpěrné části s eurokonusem, O-kroužkem pro utěsnění a dělicí přepážky.</t>
  </si>
  <si>
    <t>Pol136</t>
  </si>
  <si>
    <t>Vodící koleno 14 až 17 mm</t>
  </si>
  <si>
    <t>Poznámka k položce:
90° koleno pro systémové trubky. Použití při průchodu stropem a při napojení na rozdělovač.</t>
  </si>
  <si>
    <t>Pol137</t>
  </si>
  <si>
    <t>Kolenová připojovací skupina 1“</t>
  </si>
  <si>
    <t xml:space="preserve">Poznámka k položce:
Připojovací skupina s plochým těsněním pro svislé připojení topného rozdělovače (1" AG).
Obsah se skládá z 2 připojovacích kolen, 1 prodloužení a 2 kulových kohoutů červený a modrý. </t>
  </si>
  <si>
    <t>Pol138</t>
  </si>
  <si>
    <t>Dilatační pás 10x100x1800 mm</t>
  </si>
  <si>
    <t>Poznámka k položce:
K bezpečnému oddělení ploch a vytvoření trvale elastických spár. Skládá se z uzavřeného PE jádra s pokrytím PET stabilní vrstvou.
Šířka 10 mm, výška 100 mm, délka 1800 mm, samolepící pásky.</t>
  </si>
  <si>
    <t>Pol139</t>
  </si>
  <si>
    <t>montáž podlahového vytápění + doprava</t>
  </si>
  <si>
    <t>07 - Vzduchotechnika</t>
  </si>
  <si>
    <t>D2 - Vzduchotechnika</t>
  </si>
  <si>
    <t>HSV - HSV</t>
  </si>
  <si>
    <t xml:space="preserve">    D3 - Vzduchotechnika -rozvody</t>
  </si>
  <si>
    <t>Větrací jednotka s aktivní rekuperací tepla s bočním připojením rozvodů a funkcí chlazení, která je vybavena úspornými EC ventilátory. Ovládání a programování je zajištěno automatickou řídící jednotkou (nástěnným ovladačem)</t>
  </si>
  <si>
    <t>Poznámka k položce:
Technické údaje:
rozměry (š/h/v) 750/415/680 mm
hmotnost bez balení 54 kg
vzduchový výkon při 100 Pa až 425 m3/hod
skříň Aluzinc plech – bíle lakovaný
topný výkon TČ 2,1 kW
chladící výkon 1 kW
el.připojení 230 V / 50 Hz
jištění 10 A
průměry připojení 160 mm
filtry G4 alt. F7
příslušenství:
- ovládání nástěnným ovladačem
- dálková online regulace</t>
  </si>
  <si>
    <t>Tepelné trubice</t>
  </si>
  <si>
    <t>Poznámka k položce:
Tepelné trubice se používají zejména pro zvýšení výkonu rekuperačních jednotek. Je možné je také využít jako předehřev pro řešení problému s namrzáním pasivních jednotek. Zařízení slouží jako samoregulační předehřívací výměník, funguje i při velmi nízkých teplotách nasávaného vzduchu bez přívodu el. energie. Integrované vyměnitelné filtry G4.
Technické údaje:
rozměry (d/š/v) 650/415/685 mm
průměry připojení 160mm
filtry G4</t>
  </si>
  <si>
    <t xml:space="preserve">Montáž jednotky a trubic, regulace systému a zprovoznění </t>
  </si>
  <si>
    <t>Prováděcí dokumentace</t>
  </si>
  <si>
    <t>Konzole pro jednotku VZT</t>
  </si>
  <si>
    <t>Slim ovladač + trafo</t>
  </si>
  <si>
    <t>Čerpadlo odvodu kondenzátu</t>
  </si>
  <si>
    <t>Doprava</t>
  </si>
  <si>
    <t>Vzduchotechnika -rozvody</t>
  </si>
  <si>
    <t>Pol150</t>
  </si>
  <si>
    <t>Tlumič hluku 160/600</t>
  </si>
  <si>
    <t>897379965</t>
  </si>
  <si>
    <t>Pol151</t>
  </si>
  <si>
    <t>EPP potrubí</t>
  </si>
  <si>
    <t>-1828941041</t>
  </si>
  <si>
    <t>Pol152</t>
  </si>
  <si>
    <t>EPP oblouk 160/90</t>
  </si>
  <si>
    <t>-157934295</t>
  </si>
  <si>
    <t>Pol153</t>
  </si>
  <si>
    <t>Spiro 160</t>
  </si>
  <si>
    <t>30359827</t>
  </si>
  <si>
    <t>Pol154</t>
  </si>
  <si>
    <t>K-Flex 20mm</t>
  </si>
  <si>
    <t>-2008405834</t>
  </si>
  <si>
    <t>Pol155</t>
  </si>
  <si>
    <t>Regulační klapka 160</t>
  </si>
  <si>
    <t>-792941557</t>
  </si>
  <si>
    <t>Pol156</t>
  </si>
  <si>
    <t>Kalhotový kus 160/160</t>
  </si>
  <si>
    <t>-409003495</t>
  </si>
  <si>
    <t>Pol157</t>
  </si>
  <si>
    <t>Oblouk 160/90</t>
  </si>
  <si>
    <t>-1594230244</t>
  </si>
  <si>
    <t>Pol158</t>
  </si>
  <si>
    <t>Oblouk 160/45</t>
  </si>
  <si>
    <t>-1654502053</t>
  </si>
  <si>
    <t>Pol159</t>
  </si>
  <si>
    <t>Mřížka fasádní 160</t>
  </si>
  <si>
    <t>251791010</t>
  </si>
  <si>
    <t>Pol160</t>
  </si>
  <si>
    <t>Odtahová mřížka 160</t>
  </si>
  <si>
    <t>-191729154</t>
  </si>
  <si>
    <t>Pol161</t>
  </si>
  <si>
    <t>Textilní výustka</t>
  </si>
  <si>
    <t>333588972</t>
  </si>
  <si>
    <t>Pol162</t>
  </si>
  <si>
    <t>Závěsový a těsnící materiál</t>
  </si>
  <si>
    <t>-2066876059</t>
  </si>
  <si>
    <t>Pol163</t>
  </si>
  <si>
    <t>montážní práce</t>
  </si>
  <si>
    <t>1506579769</t>
  </si>
  <si>
    <t>Pol164</t>
  </si>
  <si>
    <t>-100166060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</si>
</sst>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1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7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4" fontId="8" fillId="0" borderId="0" xfId="0" applyNumberFormat="1" applyFont="1" applyAlignment="1" applyProtection="1">
      <alignment vertical="center"/>
      <protection/>
    </xf>
    <xf numFmtId="164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8" fillId="2" borderId="0" xfId="0" applyFont="1" applyFill="1" applyAlignment="1" applyProtection="1">
      <alignment horizontal="left" vertical="center"/>
      <protection locked="0"/>
    </xf>
    <xf numFmtId="164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4" fontId="2" fillId="0" borderId="21" xfId="0" applyNumberFormat="1" applyFont="1" applyBorder="1" applyAlignment="1" applyProtection="1">
      <alignment vertical="center"/>
      <protection/>
    </xf>
    <xf numFmtId="0" fontId="25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5" fillId="4" borderId="0" xfId="0" applyNumberFormat="1" applyFont="1" applyFill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4" fontId="3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2" fillId="0" borderId="0" xfId="0" applyNumberFormat="1" applyFont="1" applyAlignment="1" applyProtection="1">
      <alignment vertical="center"/>
      <protection/>
    </xf>
    <xf numFmtId="0" fontId="24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3" xfId="0" applyFont="1" applyBorder="1" applyAlignment="1" applyProtection="1">
      <alignment horizontal="center" vertical="center"/>
      <protection/>
    </xf>
    <xf numFmtId="49" fontId="23" fillId="0" borderId="23" xfId="0" applyNumberFormat="1" applyFont="1" applyBorder="1" applyAlignment="1" applyProtection="1">
      <alignment horizontal="left" vertical="center" wrapText="1"/>
      <protection/>
    </xf>
    <xf numFmtId="0" fontId="23" fillId="0" borderId="23" xfId="0" applyFont="1" applyBorder="1" applyAlignment="1" applyProtection="1">
      <alignment horizontal="left" vertical="center" wrapText="1"/>
      <protection/>
    </xf>
    <xf numFmtId="0" fontId="23" fillId="0" borderId="23" xfId="0" applyFont="1" applyBorder="1" applyAlignment="1" applyProtection="1">
      <alignment horizontal="center" vertical="center" wrapText="1"/>
      <protection/>
    </xf>
    <xf numFmtId="167" fontId="23" fillId="0" borderId="23" xfId="0" applyNumberFormat="1" applyFont="1" applyBorder="1" applyAlignment="1" applyProtection="1">
      <alignment vertical="center"/>
      <protection/>
    </xf>
    <xf numFmtId="4" fontId="23" fillId="2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23" xfId="0" applyFont="1" applyBorder="1" applyAlignment="1" applyProtection="1">
      <alignment horizontal="center" vertical="center"/>
      <protection/>
    </xf>
    <xf numFmtId="49" fontId="37" fillId="0" borderId="23" xfId="0" applyNumberFormat="1" applyFont="1" applyBorder="1" applyAlignment="1" applyProtection="1">
      <alignment horizontal="left" vertical="center" wrapText="1"/>
      <protection/>
    </xf>
    <xf numFmtId="0" fontId="37" fillId="0" borderId="23" xfId="0" applyFont="1" applyBorder="1" applyAlignment="1" applyProtection="1">
      <alignment horizontal="left" vertical="center" wrapText="1"/>
      <protection/>
    </xf>
    <xf numFmtId="0" fontId="37" fillId="0" borderId="23" xfId="0" applyFont="1" applyBorder="1" applyAlignment="1" applyProtection="1">
      <alignment horizontal="center" vertical="center" wrapText="1"/>
      <protection/>
    </xf>
    <xf numFmtId="167" fontId="37" fillId="0" borderId="23" xfId="0" applyNumberFormat="1" applyFont="1" applyBorder="1" applyAlignment="1" applyProtection="1">
      <alignment vertical="center"/>
      <protection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  <protection/>
    </xf>
    <xf numFmtId="0" fontId="38" fillId="0" borderId="23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s="1" customFormat="1" ht="14.4" customHeight="1">
      <c r="B26" s="20"/>
      <c r="C26" s="21"/>
      <c r="D26" s="37" t="s">
        <v>36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38">
        <f>ROUND(AG94,2)</f>
        <v>0</v>
      </c>
      <c r="AL26" s="21"/>
      <c r="AM26" s="21"/>
      <c r="AN26" s="21"/>
      <c r="AO26" s="21"/>
      <c r="AP26" s="21"/>
      <c r="AQ26" s="21"/>
      <c r="AR26" s="19"/>
      <c r="BE26" s="30"/>
    </row>
    <row r="27" spans="2:57" s="1" customFormat="1" ht="14.4" customHeight="1">
      <c r="B27" s="20"/>
      <c r="C27" s="21"/>
      <c r="D27" s="37" t="s">
        <v>37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38">
        <f>ROUND(AG103,2)</f>
        <v>0</v>
      </c>
      <c r="AL27" s="38"/>
      <c r="AM27" s="38"/>
      <c r="AN27" s="38"/>
      <c r="AO27" s="38"/>
      <c r="AP27" s="21"/>
      <c r="AQ27" s="21"/>
      <c r="AR27" s="19"/>
      <c r="BE27" s="30"/>
    </row>
    <row r="28" spans="1:57" s="2" customFormat="1" ht="6.95" customHeigh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2"/>
      <c r="BE28" s="30"/>
    </row>
    <row r="29" spans="1:57" s="2" customFormat="1" ht="25.9" customHeight="1">
      <c r="A29" s="39"/>
      <c r="B29" s="40"/>
      <c r="C29" s="41"/>
      <c r="D29" s="43" t="s">
        <v>38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5">
        <f>ROUND(AK26+AK27,2)</f>
        <v>0</v>
      </c>
      <c r="AL29" s="44"/>
      <c r="AM29" s="44"/>
      <c r="AN29" s="44"/>
      <c r="AO29" s="44"/>
      <c r="AP29" s="41"/>
      <c r="AQ29" s="41"/>
      <c r="AR29" s="42"/>
      <c r="BE29" s="30"/>
    </row>
    <row r="30" spans="1:57" s="2" customFormat="1" ht="6.95" customHeight="1">
      <c r="A30" s="39"/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2"/>
      <c r="BE30" s="30"/>
    </row>
    <row r="31" spans="1:57" s="2" customFormat="1" ht="12">
      <c r="A31" s="39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6" t="s">
        <v>39</v>
      </c>
      <c r="M31" s="46"/>
      <c r="N31" s="46"/>
      <c r="O31" s="46"/>
      <c r="P31" s="46"/>
      <c r="Q31" s="41"/>
      <c r="R31" s="41"/>
      <c r="S31" s="41"/>
      <c r="T31" s="41"/>
      <c r="U31" s="41"/>
      <c r="V31" s="41"/>
      <c r="W31" s="46" t="s">
        <v>40</v>
      </c>
      <c r="X31" s="46"/>
      <c r="Y31" s="46"/>
      <c r="Z31" s="46"/>
      <c r="AA31" s="46"/>
      <c r="AB31" s="46"/>
      <c r="AC31" s="46"/>
      <c r="AD31" s="46"/>
      <c r="AE31" s="46"/>
      <c r="AF31" s="41"/>
      <c r="AG31" s="41"/>
      <c r="AH31" s="41"/>
      <c r="AI31" s="41"/>
      <c r="AJ31" s="41"/>
      <c r="AK31" s="46" t="s">
        <v>41</v>
      </c>
      <c r="AL31" s="46"/>
      <c r="AM31" s="46"/>
      <c r="AN31" s="46"/>
      <c r="AO31" s="46"/>
      <c r="AP31" s="41"/>
      <c r="AQ31" s="41"/>
      <c r="AR31" s="42"/>
      <c r="BE31" s="30"/>
    </row>
    <row r="32" spans="1:57" s="3" customFormat="1" ht="14.4" customHeight="1">
      <c r="A32" s="3"/>
      <c r="B32" s="47"/>
      <c r="C32" s="48"/>
      <c r="D32" s="31" t="s">
        <v>42</v>
      </c>
      <c r="E32" s="48"/>
      <c r="F32" s="31" t="s">
        <v>43</v>
      </c>
      <c r="G32" s="48"/>
      <c r="H32" s="48"/>
      <c r="I32" s="48"/>
      <c r="J32" s="48"/>
      <c r="K32" s="48"/>
      <c r="L32" s="49">
        <v>0.21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ROUND(AZ94+SUM(CD103:CD107),2)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f>ROUND(AV94+SUM(BY103:BY107),2)</f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>
      <c r="A33" s="3"/>
      <c r="B33" s="47"/>
      <c r="C33" s="48"/>
      <c r="D33" s="48"/>
      <c r="E33" s="48"/>
      <c r="F33" s="31" t="s">
        <v>44</v>
      </c>
      <c r="G33" s="48"/>
      <c r="H33" s="48"/>
      <c r="I33" s="48"/>
      <c r="J33" s="48"/>
      <c r="K33" s="48"/>
      <c r="L33" s="49">
        <v>0.15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ROUND(BA94+SUM(CE103:CE107),2)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f>ROUND(AW94+SUM(BZ103:BZ107),2)</f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3" customFormat="1" ht="14.4" customHeight="1" hidden="1">
      <c r="A34" s="3"/>
      <c r="B34" s="47"/>
      <c r="C34" s="48"/>
      <c r="D34" s="48"/>
      <c r="E34" s="48"/>
      <c r="F34" s="31" t="s">
        <v>45</v>
      </c>
      <c r="G34" s="48"/>
      <c r="H34" s="48"/>
      <c r="I34" s="48"/>
      <c r="J34" s="48"/>
      <c r="K34" s="48"/>
      <c r="L34" s="49">
        <v>0.21</v>
      </c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50">
        <f>ROUND(BB94+SUM(CF103:CF107),2)</f>
        <v>0</v>
      </c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50">
        <v>0</v>
      </c>
      <c r="AL34" s="48"/>
      <c r="AM34" s="48"/>
      <c r="AN34" s="48"/>
      <c r="AO34" s="48"/>
      <c r="AP34" s="48"/>
      <c r="AQ34" s="48"/>
      <c r="AR34" s="51"/>
      <c r="BE34" s="52"/>
    </row>
    <row r="35" spans="1:57" s="3" customFormat="1" ht="14.4" customHeight="1" hidden="1">
      <c r="A35" s="3"/>
      <c r="B35" s="47"/>
      <c r="C35" s="48"/>
      <c r="D35" s="48"/>
      <c r="E35" s="48"/>
      <c r="F35" s="31" t="s">
        <v>46</v>
      </c>
      <c r="G35" s="48"/>
      <c r="H35" s="48"/>
      <c r="I35" s="48"/>
      <c r="J35" s="48"/>
      <c r="K35" s="48"/>
      <c r="L35" s="49">
        <v>0.15</v>
      </c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50">
        <f>ROUND(BC94+SUM(CG103:CG107),2)</f>
        <v>0</v>
      </c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0">
        <v>0</v>
      </c>
      <c r="AL35" s="48"/>
      <c r="AM35" s="48"/>
      <c r="AN35" s="48"/>
      <c r="AO35" s="48"/>
      <c r="AP35" s="48"/>
      <c r="AQ35" s="48"/>
      <c r="AR35" s="51"/>
      <c r="BE35" s="3"/>
    </row>
    <row r="36" spans="1:57" s="3" customFormat="1" ht="14.4" customHeight="1" hidden="1">
      <c r="A36" s="3"/>
      <c r="B36" s="47"/>
      <c r="C36" s="48"/>
      <c r="D36" s="48"/>
      <c r="E36" s="48"/>
      <c r="F36" s="31" t="s">
        <v>47</v>
      </c>
      <c r="G36" s="48"/>
      <c r="H36" s="48"/>
      <c r="I36" s="48"/>
      <c r="J36" s="48"/>
      <c r="K36" s="48"/>
      <c r="L36" s="49">
        <v>0</v>
      </c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50">
        <f>ROUND(BD94+SUM(CH103:CH107),2)</f>
        <v>0</v>
      </c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50">
        <v>0</v>
      </c>
      <c r="AL36" s="48"/>
      <c r="AM36" s="48"/>
      <c r="AN36" s="48"/>
      <c r="AO36" s="48"/>
      <c r="AP36" s="48"/>
      <c r="AQ36" s="48"/>
      <c r="AR36" s="51"/>
      <c r="BE36" s="3"/>
    </row>
    <row r="37" spans="1:57" s="2" customFormat="1" ht="6.95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2"/>
      <c r="BE37" s="39"/>
    </row>
    <row r="38" spans="1:57" s="2" customFormat="1" ht="25.9" customHeight="1">
      <c r="A38" s="39"/>
      <c r="B38" s="40"/>
      <c r="C38" s="53"/>
      <c r="D38" s="54" t="s">
        <v>48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6" t="s">
        <v>49</v>
      </c>
      <c r="U38" s="55"/>
      <c r="V38" s="55"/>
      <c r="W38" s="55"/>
      <c r="X38" s="57" t="s">
        <v>50</v>
      </c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8">
        <f>SUM(AK29:AK36)</f>
        <v>0</v>
      </c>
      <c r="AL38" s="55"/>
      <c r="AM38" s="55"/>
      <c r="AN38" s="55"/>
      <c r="AO38" s="59"/>
      <c r="AP38" s="53"/>
      <c r="AQ38" s="53"/>
      <c r="AR38" s="42"/>
      <c r="BE38" s="39"/>
    </row>
    <row r="39" spans="1:57" s="2" customFormat="1" ht="6.95" customHeight="1">
      <c r="A39" s="39"/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2"/>
      <c r="BE39" s="39"/>
    </row>
    <row r="40" spans="1:57" s="2" customFormat="1" ht="14.4" customHeight="1">
      <c r="A40" s="39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2"/>
      <c r="BE40" s="3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60"/>
      <c r="C49" s="61"/>
      <c r="D49" s="62" t="s">
        <v>51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52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9"/>
      <c r="B60" s="40"/>
      <c r="C60" s="41"/>
      <c r="D60" s="65" t="s">
        <v>53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65" t="s">
        <v>54</v>
      </c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65" t="s">
        <v>53</v>
      </c>
      <c r="AI60" s="44"/>
      <c r="AJ60" s="44"/>
      <c r="AK60" s="44"/>
      <c r="AL60" s="44"/>
      <c r="AM60" s="65" t="s">
        <v>54</v>
      </c>
      <c r="AN60" s="44"/>
      <c r="AO60" s="44"/>
      <c r="AP60" s="41"/>
      <c r="AQ60" s="41"/>
      <c r="AR60" s="42"/>
      <c r="BE60" s="39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9"/>
      <c r="B64" s="40"/>
      <c r="C64" s="41"/>
      <c r="D64" s="62" t="s">
        <v>55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56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2"/>
      <c r="BE64" s="39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9"/>
      <c r="B75" s="40"/>
      <c r="C75" s="41"/>
      <c r="D75" s="65" t="s">
        <v>53</v>
      </c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65" t="s">
        <v>54</v>
      </c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65" t="s">
        <v>53</v>
      </c>
      <c r="AI75" s="44"/>
      <c r="AJ75" s="44"/>
      <c r="AK75" s="44"/>
      <c r="AL75" s="44"/>
      <c r="AM75" s="65" t="s">
        <v>54</v>
      </c>
      <c r="AN75" s="44"/>
      <c r="AO75" s="44"/>
      <c r="AP75" s="41"/>
      <c r="AQ75" s="41"/>
      <c r="AR75" s="42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2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2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2"/>
      <c r="BE81" s="39"/>
    </row>
    <row r="82" spans="1:57" s="2" customFormat="1" ht="24.95" customHeight="1">
      <c r="A82" s="39"/>
      <c r="B82" s="40"/>
      <c r="C82" s="22" t="s">
        <v>57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2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2"/>
      <c r="BE83" s="39"/>
    </row>
    <row r="84" spans="1:57" s="4" customFormat="1" ht="12" customHeight="1">
      <c r="A84" s="4"/>
      <c r="B84" s="71"/>
      <c r="C84" s="31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2019/034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Stavební úpravy podkroví ZŠ Kostelní Lhota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2"/>
      <c r="BE86" s="39"/>
    </row>
    <row r="87" spans="1:57" s="2" customFormat="1" ht="12" customHeight="1">
      <c r="A87" s="39"/>
      <c r="B87" s="40"/>
      <c r="C87" s="31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Kostelní Lhota 5, 289 12 Kostelní Lhota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1" t="s">
        <v>22</v>
      </c>
      <c r="AJ87" s="41"/>
      <c r="AK87" s="41"/>
      <c r="AL87" s="41"/>
      <c r="AM87" s="80" t="str">
        <f>IF(AN8="","",AN8)</f>
        <v>11. 2. 2019</v>
      </c>
      <c r="AN87" s="80"/>
      <c r="AO87" s="41"/>
      <c r="AP87" s="41"/>
      <c r="AQ87" s="41"/>
      <c r="AR87" s="42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2"/>
      <c r="BE88" s="39"/>
    </row>
    <row r="89" spans="1:57" s="2" customFormat="1" ht="15.15" customHeight="1">
      <c r="A89" s="39"/>
      <c r="B89" s="40"/>
      <c r="C89" s="31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Obec Kostelní Lhota, Kostelní Lhota 6, Sadská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1" t="s">
        <v>30</v>
      </c>
      <c r="AJ89" s="41"/>
      <c r="AK89" s="41"/>
      <c r="AL89" s="41"/>
      <c r="AM89" s="81" t="str">
        <f>IF(E17="","",E17)</f>
        <v>atelier 322 s.r.o.</v>
      </c>
      <c r="AN89" s="72"/>
      <c r="AO89" s="72"/>
      <c r="AP89" s="72"/>
      <c r="AQ89" s="41"/>
      <c r="AR89" s="42"/>
      <c r="AS89" s="82" t="s">
        <v>58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1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1" t="s">
        <v>33</v>
      </c>
      <c r="AJ90" s="41"/>
      <c r="AK90" s="41"/>
      <c r="AL90" s="41"/>
      <c r="AM90" s="81" t="str">
        <f>IF(E20="","",E20)</f>
        <v>Kadeřábek, KFJ s.r.o.</v>
      </c>
      <c r="AN90" s="72"/>
      <c r="AO90" s="72"/>
      <c r="AP90" s="72"/>
      <c r="AQ90" s="41"/>
      <c r="AR90" s="42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2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59</v>
      </c>
      <c r="D92" s="95"/>
      <c r="E92" s="95"/>
      <c r="F92" s="95"/>
      <c r="G92" s="95"/>
      <c r="H92" s="96"/>
      <c r="I92" s="97" t="s">
        <v>60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61</v>
      </c>
      <c r="AH92" s="95"/>
      <c r="AI92" s="95"/>
      <c r="AJ92" s="95"/>
      <c r="AK92" s="95"/>
      <c r="AL92" s="95"/>
      <c r="AM92" s="95"/>
      <c r="AN92" s="97" t="s">
        <v>62</v>
      </c>
      <c r="AO92" s="95"/>
      <c r="AP92" s="99"/>
      <c r="AQ92" s="100" t="s">
        <v>63</v>
      </c>
      <c r="AR92" s="42"/>
      <c r="AS92" s="101" t="s">
        <v>64</v>
      </c>
      <c r="AT92" s="102" t="s">
        <v>65</v>
      </c>
      <c r="AU92" s="102" t="s">
        <v>66</v>
      </c>
      <c r="AV92" s="102" t="s">
        <v>67</v>
      </c>
      <c r="AW92" s="102" t="s">
        <v>68</v>
      </c>
      <c r="AX92" s="102" t="s">
        <v>69</v>
      </c>
      <c r="AY92" s="102" t="s">
        <v>70</v>
      </c>
      <c r="AZ92" s="102" t="s">
        <v>71</v>
      </c>
      <c r="BA92" s="102" t="s">
        <v>72</v>
      </c>
      <c r="BB92" s="102" t="s">
        <v>73</v>
      </c>
      <c r="BC92" s="102" t="s">
        <v>74</v>
      </c>
      <c r="BD92" s="103" t="s">
        <v>75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2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76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ROUND(SUM(AG95:AG101),2)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ROUND(SUM(AS95:AS101),2)</f>
        <v>0</v>
      </c>
      <c r="AT94" s="115">
        <f>ROUND(SUM(AV94:AW94),2)</f>
        <v>0</v>
      </c>
      <c r="AU94" s="116">
        <f>ROUND(SUM(AU95:AU101),5)</f>
        <v>0</v>
      </c>
      <c r="AV94" s="115">
        <f>ROUND(AZ94*L32,2)</f>
        <v>0</v>
      </c>
      <c r="AW94" s="115">
        <f>ROUND(BA94*L33,2)</f>
        <v>0</v>
      </c>
      <c r="AX94" s="115">
        <f>ROUND(BB94*L32,2)</f>
        <v>0</v>
      </c>
      <c r="AY94" s="115">
        <f>ROUND(BC94*L33,2)</f>
        <v>0</v>
      </c>
      <c r="AZ94" s="115">
        <f>ROUND(SUM(AZ95:AZ101),2)</f>
        <v>0</v>
      </c>
      <c r="BA94" s="115">
        <f>ROUND(SUM(BA95:BA101),2)</f>
        <v>0</v>
      </c>
      <c r="BB94" s="115">
        <f>ROUND(SUM(BB95:BB101),2)</f>
        <v>0</v>
      </c>
      <c r="BC94" s="115">
        <f>ROUND(SUM(BC95:BC101),2)</f>
        <v>0</v>
      </c>
      <c r="BD94" s="117">
        <f>ROUND(SUM(BD95:BD101),2)</f>
        <v>0</v>
      </c>
      <c r="BE94" s="6"/>
      <c r="BS94" s="118" t="s">
        <v>77</v>
      </c>
      <c r="BT94" s="118" t="s">
        <v>78</v>
      </c>
      <c r="BU94" s="119" t="s">
        <v>79</v>
      </c>
      <c r="BV94" s="118" t="s">
        <v>80</v>
      </c>
      <c r="BW94" s="118" t="s">
        <v>5</v>
      </c>
      <c r="BX94" s="118" t="s">
        <v>81</v>
      </c>
      <c r="CL94" s="118" t="s">
        <v>1</v>
      </c>
    </row>
    <row r="95" spans="1:91" s="7" customFormat="1" ht="16.5" customHeight="1">
      <c r="A95" s="120" t="s">
        <v>82</v>
      </c>
      <c r="B95" s="121"/>
      <c r="C95" s="122"/>
      <c r="D95" s="123" t="s">
        <v>83</v>
      </c>
      <c r="E95" s="123"/>
      <c r="F95" s="123"/>
      <c r="G95" s="123"/>
      <c r="H95" s="123"/>
      <c r="I95" s="124"/>
      <c r="J95" s="123" t="s">
        <v>84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'01 - Stavební část'!J32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85</v>
      </c>
      <c r="AR95" s="127"/>
      <c r="AS95" s="128">
        <v>0</v>
      </c>
      <c r="AT95" s="129">
        <f>ROUND(SUM(AV95:AW95),2)</f>
        <v>0</v>
      </c>
      <c r="AU95" s="130">
        <f>'01 - Stavební část'!P151</f>
        <v>0</v>
      </c>
      <c r="AV95" s="129">
        <f>'01 - Stavební část'!J35</f>
        <v>0</v>
      </c>
      <c r="AW95" s="129">
        <f>'01 - Stavební část'!J36</f>
        <v>0</v>
      </c>
      <c r="AX95" s="129">
        <f>'01 - Stavební část'!J37</f>
        <v>0</v>
      </c>
      <c r="AY95" s="129">
        <f>'01 - Stavební část'!J38</f>
        <v>0</v>
      </c>
      <c r="AZ95" s="129">
        <f>'01 - Stavební část'!F35</f>
        <v>0</v>
      </c>
      <c r="BA95" s="129">
        <f>'01 - Stavební část'!F36</f>
        <v>0</v>
      </c>
      <c r="BB95" s="129">
        <f>'01 - Stavební část'!F37</f>
        <v>0</v>
      </c>
      <c r="BC95" s="129">
        <f>'01 - Stavební část'!F38</f>
        <v>0</v>
      </c>
      <c r="BD95" s="131">
        <f>'01 - Stavební část'!F39</f>
        <v>0</v>
      </c>
      <c r="BE95" s="7"/>
      <c r="BT95" s="132" t="s">
        <v>86</v>
      </c>
      <c r="BV95" s="132" t="s">
        <v>80</v>
      </c>
      <c r="BW95" s="132" t="s">
        <v>87</v>
      </c>
      <c r="BX95" s="132" t="s">
        <v>5</v>
      </c>
      <c r="CL95" s="132" t="s">
        <v>1</v>
      </c>
      <c r="CM95" s="132" t="s">
        <v>88</v>
      </c>
    </row>
    <row r="96" spans="1:91" s="7" customFormat="1" ht="16.5" customHeight="1">
      <c r="A96" s="120" t="s">
        <v>82</v>
      </c>
      <c r="B96" s="121"/>
      <c r="C96" s="122"/>
      <c r="D96" s="123" t="s">
        <v>89</v>
      </c>
      <c r="E96" s="123"/>
      <c r="F96" s="123"/>
      <c r="G96" s="123"/>
      <c r="H96" s="123"/>
      <c r="I96" s="124"/>
      <c r="J96" s="123" t="s">
        <v>90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'02 - Elektroinstalace - m...'!J32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85</v>
      </c>
      <c r="AR96" s="127"/>
      <c r="AS96" s="128">
        <v>0</v>
      </c>
      <c r="AT96" s="129">
        <f>ROUND(SUM(AV96:AW96),2)</f>
        <v>0</v>
      </c>
      <c r="AU96" s="130">
        <f>'02 - Elektroinstalace - m...'!P131</f>
        <v>0</v>
      </c>
      <c r="AV96" s="129">
        <f>'02 - Elektroinstalace - m...'!J35</f>
        <v>0</v>
      </c>
      <c r="AW96" s="129">
        <f>'02 - Elektroinstalace - m...'!J36</f>
        <v>0</v>
      </c>
      <c r="AX96" s="129">
        <f>'02 - Elektroinstalace - m...'!J37</f>
        <v>0</v>
      </c>
      <c r="AY96" s="129">
        <f>'02 - Elektroinstalace - m...'!J38</f>
        <v>0</v>
      </c>
      <c r="AZ96" s="129">
        <f>'02 - Elektroinstalace - m...'!F35</f>
        <v>0</v>
      </c>
      <c r="BA96" s="129">
        <f>'02 - Elektroinstalace - m...'!F36</f>
        <v>0</v>
      </c>
      <c r="BB96" s="129">
        <f>'02 - Elektroinstalace - m...'!F37</f>
        <v>0</v>
      </c>
      <c r="BC96" s="129">
        <f>'02 - Elektroinstalace - m...'!F38</f>
        <v>0</v>
      </c>
      <c r="BD96" s="131">
        <f>'02 - Elektroinstalace - m...'!F39</f>
        <v>0</v>
      </c>
      <c r="BE96" s="7"/>
      <c r="BT96" s="132" t="s">
        <v>86</v>
      </c>
      <c r="BV96" s="132" t="s">
        <v>80</v>
      </c>
      <c r="BW96" s="132" t="s">
        <v>91</v>
      </c>
      <c r="BX96" s="132" t="s">
        <v>5</v>
      </c>
      <c r="CL96" s="132" t="s">
        <v>1</v>
      </c>
      <c r="CM96" s="132" t="s">
        <v>88</v>
      </c>
    </row>
    <row r="97" spans="1:91" s="7" customFormat="1" ht="16.5" customHeight="1">
      <c r="A97" s="120" t="s">
        <v>82</v>
      </c>
      <c r="B97" s="121"/>
      <c r="C97" s="122"/>
      <c r="D97" s="123" t="s">
        <v>92</v>
      </c>
      <c r="E97" s="123"/>
      <c r="F97" s="123"/>
      <c r="G97" s="123"/>
      <c r="H97" s="123"/>
      <c r="I97" s="124"/>
      <c r="J97" s="123" t="s">
        <v>93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'03 - Elektroinstalace - m...'!J32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85</v>
      </c>
      <c r="AR97" s="127"/>
      <c r="AS97" s="128">
        <v>0</v>
      </c>
      <c r="AT97" s="129">
        <f>ROUND(SUM(AV97:AW97),2)</f>
        <v>0</v>
      </c>
      <c r="AU97" s="130">
        <f>'03 - Elektroinstalace - m...'!P137</f>
        <v>0</v>
      </c>
      <c r="AV97" s="129">
        <f>'03 - Elektroinstalace - m...'!J35</f>
        <v>0</v>
      </c>
      <c r="AW97" s="129">
        <f>'03 - Elektroinstalace - m...'!J36</f>
        <v>0</v>
      </c>
      <c r="AX97" s="129">
        <f>'03 - Elektroinstalace - m...'!J37</f>
        <v>0</v>
      </c>
      <c r="AY97" s="129">
        <f>'03 - Elektroinstalace - m...'!J38</f>
        <v>0</v>
      </c>
      <c r="AZ97" s="129">
        <f>'03 - Elektroinstalace - m...'!F35</f>
        <v>0</v>
      </c>
      <c r="BA97" s="129">
        <f>'03 - Elektroinstalace - m...'!F36</f>
        <v>0</v>
      </c>
      <c r="BB97" s="129">
        <f>'03 - Elektroinstalace - m...'!F37</f>
        <v>0</v>
      </c>
      <c r="BC97" s="129">
        <f>'03 - Elektroinstalace - m...'!F38</f>
        <v>0</v>
      </c>
      <c r="BD97" s="131">
        <f>'03 - Elektroinstalace - m...'!F39</f>
        <v>0</v>
      </c>
      <c r="BE97" s="7"/>
      <c r="BT97" s="132" t="s">
        <v>86</v>
      </c>
      <c r="BV97" s="132" t="s">
        <v>80</v>
      </c>
      <c r="BW97" s="132" t="s">
        <v>94</v>
      </c>
      <c r="BX97" s="132" t="s">
        <v>5</v>
      </c>
      <c r="CL97" s="132" t="s">
        <v>1</v>
      </c>
      <c r="CM97" s="132" t="s">
        <v>88</v>
      </c>
    </row>
    <row r="98" spans="1:91" s="7" customFormat="1" ht="16.5" customHeight="1">
      <c r="A98" s="120" t="s">
        <v>82</v>
      </c>
      <c r="B98" s="121"/>
      <c r="C98" s="122"/>
      <c r="D98" s="123" t="s">
        <v>95</v>
      </c>
      <c r="E98" s="123"/>
      <c r="F98" s="123"/>
      <c r="G98" s="123"/>
      <c r="H98" s="123"/>
      <c r="I98" s="124"/>
      <c r="J98" s="123" t="s">
        <v>96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'04 - Zdravotechnika - mat...'!J32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85</v>
      </c>
      <c r="AR98" s="127"/>
      <c r="AS98" s="128">
        <v>0</v>
      </c>
      <c r="AT98" s="129">
        <f>ROUND(SUM(AV98:AW98),2)</f>
        <v>0</v>
      </c>
      <c r="AU98" s="130">
        <f>'04 - Zdravotechnika - mat...'!P128</f>
        <v>0</v>
      </c>
      <c r="AV98" s="129">
        <f>'04 - Zdravotechnika - mat...'!J35</f>
        <v>0</v>
      </c>
      <c r="AW98" s="129">
        <f>'04 - Zdravotechnika - mat...'!J36</f>
        <v>0</v>
      </c>
      <c r="AX98" s="129">
        <f>'04 - Zdravotechnika - mat...'!J37</f>
        <v>0</v>
      </c>
      <c r="AY98" s="129">
        <f>'04 - Zdravotechnika - mat...'!J38</f>
        <v>0</v>
      </c>
      <c r="AZ98" s="129">
        <f>'04 - Zdravotechnika - mat...'!F35</f>
        <v>0</v>
      </c>
      <c r="BA98" s="129">
        <f>'04 - Zdravotechnika - mat...'!F36</f>
        <v>0</v>
      </c>
      <c r="BB98" s="129">
        <f>'04 - Zdravotechnika - mat...'!F37</f>
        <v>0</v>
      </c>
      <c r="BC98" s="129">
        <f>'04 - Zdravotechnika - mat...'!F38</f>
        <v>0</v>
      </c>
      <c r="BD98" s="131">
        <f>'04 - Zdravotechnika - mat...'!F39</f>
        <v>0</v>
      </c>
      <c r="BE98" s="7"/>
      <c r="BT98" s="132" t="s">
        <v>86</v>
      </c>
      <c r="BV98" s="132" t="s">
        <v>80</v>
      </c>
      <c r="BW98" s="132" t="s">
        <v>97</v>
      </c>
      <c r="BX98" s="132" t="s">
        <v>5</v>
      </c>
      <c r="CL98" s="132" t="s">
        <v>1</v>
      </c>
      <c r="CM98" s="132" t="s">
        <v>88</v>
      </c>
    </row>
    <row r="99" spans="1:91" s="7" customFormat="1" ht="16.5" customHeight="1">
      <c r="A99" s="120" t="s">
        <v>82</v>
      </c>
      <c r="B99" s="121"/>
      <c r="C99" s="122"/>
      <c r="D99" s="123" t="s">
        <v>98</v>
      </c>
      <c r="E99" s="123"/>
      <c r="F99" s="123"/>
      <c r="G99" s="123"/>
      <c r="H99" s="123"/>
      <c r="I99" s="124"/>
      <c r="J99" s="123" t="s">
        <v>99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'05 - Zdravotechnika - montáž'!J32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85</v>
      </c>
      <c r="AR99" s="127"/>
      <c r="AS99" s="128">
        <v>0</v>
      </c>
      <c r="AT99" s="129">
        <f>ROUND(SUM(AV99:AW99),2)</f>
        <v>0</v>
      </c>
      <c r="AU99" s="130">
        <f>'05 - Zdravotechnika - montáž'!P132</f>
        <v>0</v>
      </c>
      <c r="AV99" s="129">
        <f>'05 - Zdravotechnika - montáž'!J35</f>
        <v>0</v>
      </c>
      <c r="AW99" s="129">
        <f>'05 - Zdravotechnika - montáž'!J36</f>
        <v>0</v>
      </c>
      <c r="AX99" s="129">
        <f>'05 - Zdravotechnika - montáž'!J37</f>
        <v>0</v>
      </c>
      <c r="AY99" s="129">
        <f>'05 - Zdravotechnika - montáž'!J38</f>
        <v>0</v>
      </c>
      <c r="AZ99" s="129">
        <f>'05 - Zdravotechnika - montáž'!F35</f>
        <v>0</v>
      </c>
      <c r="BA99" s="129">
        <f>'05 - Zdravotechnika - montáž'!F36</f>
        <v>0</v>
      </c>
      <c r="BB99" s="129">
        <f>'05 - Zdravotechnika - montáž'!F37</f>
        <v>0</v>
      </c>
      <c r="BC99" s="129">
        <f>'05 - Zdravotechnika - montáž'!F38</f>
        <v>0</v>
      </c>
      <c r="BD99" s="131">
        <f>'05 - Zdravotechnika - montáž'!F39</f>
        <v>0</v>
      </c>
      <c r="BE99" s="7"/>
      <c r="BT99" s="132" t="s">
        <v>86</v>
      </c>
      <c r="BV99" s="132" t="s">
        <v>80</v>
      </c>
      <c r="BW99" s="132" t="s">
        <v>100</v>
      </c>
      <c r="BX99" s="132" t="s">
        <v>5</v>
      </c>
      <c r="CL99" s="132" t="s">
        <v>1</v>
      </c>
      <c r="CM99" s="132" t="s">
        <v>88</v>
      </c>
    </row>
    <row r="100" spans="1:91" s="7" customFormat="1" ht="16.5" customHeight="1">
      <c r="A100" s="120" t="s">
        <v>82</v>
      </c>
      <c r="B100" s="121"/>
      <c r="C100" s="122"/>
      <c r="D100" s="123" t="s">
        <v>101</v>
      </c>
      <c r="E100" s="123"/>
      <c r="F100" s="123"/>
      <c r="G100" s="123"/>
      <c r="H100" s="123"/>
      <c r="I100" s="124"/>
      <c r="J100" s="123" t="s">
        <v>102</v>
      </c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5">
        <f>'06 - Vytápění'!J32</f>
        <v>0</v>
      </c>
      <c r="AH100" s="124"/>
      <c r="AI100" s="124"/>
      <c r="AJ100" s="124"/>
      <c r="AK100" s="124"/>
      <c r="AL100" s="124"/>
      <c r="AM100" s="124"/>
      <c r="AN100" s="125">
        <f>SUM(AG100,AT100)</f>
        <v>0</v>
      </c>
      <c r="AO100" s="124"/>
      <c r="AP100" s="124"/>
      <c r="AQ100" s="126" t="s">
        <v>85</v>
      </c>
      <c r="AR100" s="127"/>
      <c r="AS100" s="128">
        <v>0</v>
      </c>
      <c r="AT100" s="129">
        <f>ROUND(SUM(AV100:AW100),2)</f>
        <v>0</v>
      </c>
      <c r="AU100" s="130">
        <f>'06 - Vytápění'!P128</f>
        <v>0</v>
      </c>
      <c r="AV100" s="129">
        <f>'06 - Vytápění'!J35</f>
        <v>0</v>
      </c>
      <c r="AW100" s="129">
        <f>'06 - Vytápění'!J36</f>
        <v>0</v>
      </c>
      <c r="AX100" s="129">
        <f>'06 - Vytápění'!J37</f>
        <v>0</v>
      </c>
      <c r="AY100" s="129">
        <f>'06 - Vytápění'!J38</f>
        <v>0</v>
      </c>
      <c r="AZ100" s="129">
        <f>'06 - Vytápění'!F35</f>
        <v>0</v>
      </c>
      <c r="BA100" s="129">
        <f>'06 - Vytápění'!F36</f>
        <v>0</v>
      </c>
      <c r="BB100" s="129">
        <f>'06 - Vytápění'!F37</f>
        <v>0</v>
      </c>
      <c r="BC100" s="129">
        <f>'06 - Vytápění'!F38</f>
        <v>0</v>
      </c>
      <c r="BD100" s="131">
        <f>'06 - Vytápění'!F39</f>
        <v>0</v>
      </c>
      <c r="BE100" s="7"/>
      <c r="BT100" s="132" t="s">
        <v>86</v>
      </c>
      <c r="BV100" s="132" t="s">
        <v>80</v>
      </c>
      <c r="BW100" s="132" t="s">
        <v>103</v>
      </c>
      <c r="BX100" s="132" t="s">
        <v>5</v>
      </c>
      <c r="CL100" s="132" t="s">
        <v>1</v>
      </c>
      <c r="CM100" s="132" t="s">
        <v>88</v>
      </c>
    </row>
    <row r="101" spans="1:91" s="7" customFormat="1" ht="16.5" customHeight="1">
      <c r="A101" s="120" t="s">
        <v>82</v>
      </c>
      <c r="B101" s="121"/>
      <c r="C101" s="122"/>
      <c r="D101" s="123" t="s">
        <v>104</v>
      </c>
      <c r="E101" s="123"/>
      <c r="F101" s="123"/>
      <c r="G101" s="123"/>
      <c r="H101" s="123"/>
      <c r="I101" s="124"/>
      <c r="J101" s="123" t="s">
        <v>105</v>
      </c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5">
        <f>'07 - Vzduchotechnika'!J32</f>
        <v>0</v>
      </c>
      <c r="AH101" s="124"/>
      <c r="AI101" s="124"/>
      <c r="AJ101" s="124"/>
      <c r="AK101" s="124"/>
      <c r="AL101" s="124"/>
      <c r="AM101" s="124"/>
      <c r="AN101" s="125">
        <f>SUM(AG101,AT101)</f>
        <v>0</v>
      </c>
      <c r="AO101" s="124"/>
      <c r="AP101" s="124"/>
      <c r="AQ101" s="126" t="s">
        <v>85</v>
      </c>
      <c r="AR101" s="127"/>
      <c r="AS101" s="133">
        <v>0</v>
      </c>
      <c r="AT101" s="134">
        <f>ROUND(SUM(AV101:AW101),2)</f>
        <v>0</v>
      </c>
      <c r="AU101" s="135">
        <f>'07 - Vzduchotechnika'!P129</f>
        <v>0</v>
      </c>
      <c r="AV101" s="134">
        <f>'07 - Vzduchotechnika'!J35</f>
        <v>0</v>
      </c>
      <c r="AW101" s="134">
        <f>'07 - Vzduchotechnika'!J36</f>
        <v>0</v>
      </c>
      <c r="AX101" s="134">
        <f>'07 - Vzduchotechnika'!J37</f>
        <v>0</v>
      </c>
      <c r="AY101" s="134">
        <f>'07 - Vzduchotechnika'!J38</f>
        <v>0</v>
      </c>
      <c r="AZ101" s="134">
        <f>'07 - Vzduchotechnika'!F35</f>
        <v>0</v>
      </c>
      <c r="BA101" s="134">
        <f>'07 - Vzduchotechnika'!F36</f>
        <v>0</v>
      </c>
      <c r="BB101" s="134">
        <f>'07 - Vzduchotechnika'!F37</f>
        <v>0</v>
      </c>
      <c r="BC101" s="134">
        <f>'07 - Vzduchotechnika'!F38</f>
        <v>0</v>
      </c>
      <c r="BD101" s="136">
        <f>'07 - Vzduchotechnika'!F39</f>
        <v>0</v>
      </c>
      <c r="BE101" s="7"/>
      <c r="BT101" s="132" t="s">
        <v>86</v>
      </c>
      <c r="BV101" s="132" t="s">
        <v>80</v>
      </c>
      <c r="BW101" s="132" t="s">
        <v>106</v>
      </c>
      <c r="BX101" s="132" t="s">
        <v>5</v>
      </c>
      <c r="CL101" s="132" t="s">
        <v>1</v>
      </c>
      <c r="CM101" s="132" t="s">
        <v>88</v>
      </c>
    </row>
    <row r="102" spans="2:44" ht="12">
      <c r="B102" s="20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19"/>
    </row>
    <row r="103" spans="1:57" s="2" customFormat="1" ht="30" customHeight="1">
      <c r="A103" s="39"/>
      <c r="B103" s="40"/>
      <c r="C103" s="108" t="s">
        <v>107</v>
      </c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111">
        <f>ROUND(SUM(AG104:AG107),2)</f>
        <v>0</v>
      </c>
      <c r="AH103" s="111"/>
      <c r="AI103" s="111"/>
      <c r="AJ103" s="111"/>
      <c r="AK103" s="111"/>
      <c r="AL103" s="111"/>
      <c r="AM103" s="111"/>
      <c r="AN103" s="111">
        <f>ROUND(SUM(AN104:AN107),2)</f>
        <v>0</v>
      </c>
      <c r="AO103" s="111"/>
      <c r="AP103" s="111"/>
      <c r="AQ103" s="137"/>
      <c r="AR103" s="42"/>
      <c r="AS103" s="101" t="s">
        <v>108</v>
      </c>
      <c r="AT103" s="102" t="s">
        <v>109</v>
      </c>
      <c r="AU103" s="102" t="s">
        <v>42</v>
      </c>
      <c r="AV103" s="103" t="s">
        <v>65</v>
      </c>
      <c r="AW103" s="39"/>
      <c r="AX103" s="39"/>
      <c r="AY103" s="39"/>
      <c r="AZ103" s="39"/>
      <c r="BA103" s="39"/>
      <c r="BB103" s="39"/>
      <c r="BC103" s="39"/>
      <c r="BD103" s="39"/>
      <c r="BE103" s="39"/>
    </row>
    <row r="104" spans="1:89" s="2" customFormat="1" ht="19.9" customHeight="1">
      <c r="A104" s="39"/>
      <c r="B104" s="40"/>
      <c r="C104" s="41"/>
      <c r="D104" s="138" t="s">
        <v>110</v>
      </c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41"/>
      <c r="AD104" s="41"/>
      <c r="AE104" s="41"/>
      <c r="AF104" s="41"/>
      <c r="AG104" s="139">
        <f>ROUND(AG94*AS104,2)</f>
        <v>0</v>
      </c>
      <c r="AH104" s="140"/>
      <c r="AI104" s="140"/>
      <c r="AJ104" s="140"/>
      <c r="AK104" s="140"/>
      <c r="AL104" s="140"/>
      <c r="AM104" s="140"/>
      <c r="AN104" s="140">
        <f>ROUND(AG104+AV104,2)</f>
        <v>0</v>
      </c>
      <c r="AO104" s="140"/>
      <c r="AP104" s="140"/>
      <c r="AQ104" s="41"/>
      <c r="AR104" s="42"/>
      <c r="AS104" s="141">
        <v>0</v>
      </c>
      <c r="AT104" s="142" t="s">
        <v>111</v>
      </c>
      <c r="AU104" s="142" t="s">
        <v>43</v>
      </c>
      <c r="AV104" s="143">
        <f>ROUND(IF(AU104="základní",AG104*L32,IF(AU104="snížená",AG104*L33,0)),2)</f>
        <v>0</v>
      </c>
      <c r="AW104" s="39"/>
      <c r="AX104" s="39"/>
      <c r="AY104" s="39"/>
      <c r="AZ104" s="39"/>
      <c r="BA104" s="39"/>
      <c r="BB104" s="39"/>
      <c r="BC104" s="39"/>
      <c r="BD104" s="39"/>
      <c r="BE104" s="39"/>
      <c r="BV104" s="16" t="s">
        <v>112</v>
      </c>
      <c r="BY104" s="144">
        <f>IF(AU104="základní",AV104,0)</f>
        <v>0</v>
      </c>
      <c r="BZ104" s="144">
        <f>IF(AU104="snížená",AV104,0)</f>
        <v>0</v>
      </c>
      <c r="CA104" s="144">
        <v>0</v>
      </c>
      <c r="CB104" s="144">
        <v>0</v>
      </c>
      <c r="CC104" s="144">
        <v>0</v>
      </c>
      <c r="CD104" s="144">
        <f>IF(AU104="základní",AG104,0)</f>
        <v>0</v>
      </c>
      <c r="CE104" s="144">
        <f>IF(AU104="snížená",AG104,0)</f>
        <v>0</v>
      </c>
      <c r="CF104" s="144">
        <f>IF(AU104="zákl. přenesená",AG104,0)</f>
        <v>0</v>
      </c>
      <c r="CG104" s="144">
        <f>IF(AU104="sníž. přenesená",AG104,0)</f>
        <v>0</v>
      </c>
      <c r="CH104" s="144">
        <f>IF(AU104="nulová",AG104,0)</f>
        <v>0</v>
      </c>
      <c r="CI104" s="16">
        <f>IF(AU104="základní",1,IF(AU104="snížená",2,IF(AU104="zákl. přenesená",4,IF(AU104="sníž. přenesená",5,3))))</f>
        <v>1</v>
      </c>
      <c r="CJ104" s="16">
        <f>IF(AT104="stavební čast",1,IF(AT104="investiční čast",2,3))</f>
        <v>1</v>
      </c>
      <c r="CK104" s="16" t="str">
        <f>IF(D104="Vyplň vlastní","","x")</f>
        <v>x</v>
      </c>
    </row>
    <row r="105" spans="1:89" s="2" customFormat="1" ht="19.9" customHeight="1">
      <c r="A105" s="39"/>
      <c r="B105" s="40"/>
      <c r="C105" s="41"/>
      <c r="D105" s="145" t="s">
        <v>113</v>
      </c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41"/>
      <c r="AD105" s="41"/>
      <c r="AE105" s="41"/>
      <c r="AF105" s="41"/>
      <c r="AG105" s="139">
        <f>ROUND(AG94*AS105,2)</f>
        <v>0</v>
      </c>
      <c r="AH105" s="140"/>
      <c r="AI105" s="140"/>
      <c r="AJ105" s="140"/>
      <c r="AK105" s="140"/>
      <c r="AL105" s="140"/>
      <c r="AM105" s="140"/>
      <c r="AN105" s="140">
        <f>ROUND(AG105+AV105,2)</f>
        <v>0</v>
      </c>
      <c r="AO105" s="140"/>
      <c r="AP105" s="140"/>
      <c r="AQ105" s="41"/>
      <c r="AR105" s="42"/>
      <c r="AS105" s="141">
        <v>0</v>
      </c>
      <c r="AT105" s="142" t="s">
        <v>111</v>
      </c>
      <c r="AU105" s="142" t="s">
        <v>43</v>
      </c>
      <c r="AV105" s="143">
        <f>ROUND(IF(AU105="základní",AG105*L32,IF(AU105="snížená",AG105*L33,0)),2)</f>
        <v>0</v>
      </c>
      <c r="AW105" s="39"/>
      <c r="AX105" s="39"/>
      <c r="AY105" s="39"/>
      <c r="AZ105" s="39"/>
      <c r="BA105" s="39"/>
      <c r="BB105" s="39"/>
      <c r="BC105" s="39"/>
      <c r="BD105" s="39"/>
      <c r="BE105" s="39"/>
      <c r="BV105" s="16" t="s">
        <v>114</v>
      </c>
      <c r="BY105" s="144">
        <f>IF(AU105="základní",AV105,0)</f>
        <v>0</v>
      </c>
      <c r="BZ105" s="144">
        <f>IF(AU105="snížená",AV105,0)</f>
        <v>0</v>
      </c>
      <c r="CA105" s="144">
        <v>0</v>
      </c>
      <c r="CB105" s="144">
        <v>0</v>
      </c>
      <c r="CC105" s="144">
        <v>0</v>
      </c>
      <c r="CD105" s="144">
        <f>IF(AU105="základní",AG105,0)</f>
        <v>0</v>
      </c>
      <c r="CE105" s="144">
        <f>IF(AU105="snížená",AG105,0)</f>
        <v>0</v>
      </c>
      <c r="CF105" s="144">
        <f>IF(AU105="zákl. přenesená",AG105,0)</f>
        <v>0</v>
      </c>
      <c r="CG105" s="144">
        <f>IF(AU105="sníž. přenesená",AG105,0)</f>
        <v>0</v>
      </c>
      <c r="CH105" s="144">
        <f>IF(AU105="nulová",AG105,0)</f>
        <v>0</v>
      </c>
      <c r="CI105" s="16">
        <f>IF(AU105="základní",1,IF(AU105="snížená",2,IF(AU105="zákl. přenesená",4,IF(AU105="sníž. přenesená",5,3))))</f>
        <v>1</v>
      </c>
      <c r="CJ105" s="16">
        <f>IF(AT105="stavební čast",1,IF(AT105="investiční čast",2,3))</f>
        <v>1</v>
      </c>
      <c r="CK105" s="16" t="str">
        <f>IF(D105="Vyplň vlastní","","x")</f>
        <v/>
      </c>
    </row>
    <row r="106" spans="1:89" s="2" customFormat="1" ht="19.9" customHeight="1">
      <c r="A106" s="39"/>
      <c r="B106" s="40"/>
      <c r="C106" s="41"/>
      <c r="D106" s="145" t="s">
        <v>113</v>
      </c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  <c r="AC106" s="41"/>
      <c r="AD106" s="41"/>
      <c r="AE106" s="41"/>
      <c r="AF106" s="41"/>
      <c r="AG106" s="139">
        <f>ROUND(AG94*AS106,2)</f>
        <v>0</v>
      </c>
      <c r="AH106" s="140"/>
      <c r="AI106" s="140"/>
      <c r="AJ106" s="140"/>
      <c r="AK106" s="140"/>
      <c r="AL106" s="140"/>
      <c r="AM106" s="140"/>
      <c r="AN106" s="140">
        <f>ROUND(AG106+AV106,2)</f>
        <v>0</v>
      </c>
      <c r="AO106" s="140"/>
      <c r="AP106" s="140"/>
      <c r="AQ106" s="41"/>
      <c r="AR106" s="42"/>
      <c r="AS106" s="141">
        <v>0</v>
      </c>
      <c r="AT106" s="142" t="s">
        <v>111</v>
      </c>
      <c r="AU106" s="142" t="s">
        <v>43</v>
      </c>
      <c r="AV106" s="143">
        <f>ROUND(IF(AU106="základní",AG106*L32,IF(AU106="snížená",AG106*L33,0)),2)</f>
        <v>0</v>
      </c>
      <c r="AW106" s="39"/>
      <c r="AX106" s="39"/>
      <c r="AY106" s="39"/>
      <c r="AZ106" s="39"/>
      <c r="BA106" s="39"/>
      <c r="BB106" s="39"/>
      <c r="BC106" s="39"/>
      <c r="BD106" s="39"/>
      <c r="BE106" s="39"/>
      <c r="BV106" s="16" t="s">
        <v>114</v>
      </c>
      <c r="BY106" s="144">
        <f>IF(AU106="základní",AV106,0)</f>
        <v>0</v>
      </c>
      <c r="BZ106" s="144">
        <f>IF(AU106="snížená",AV106,0)</f>
        <v>0</v>
      </c>
      <c r="CA106" s="144">
        <v>0</v>
      </c>
      <c r="CB106" s="144">
        <v>0</v>
      </c>
      <c r="CC106" s="144">
        <v>0</v>
      </c>
      <c r="CD106" s="144">
        <f>IF(AU106="základní",AG106,0)</f>
        <v>0</v>
      </c>
      <c r="CE106" s="144">
        <f>IF(AU106="snížená",AG106,0)</f>
        <v>0</v>
      </c>
      <c r="CF106" s="144">
        <f>IF(AU106="zákl. přenesená",AG106,0)</f>
        <v>0</v>
      </c>
      <c r="CG106" s="144">
        <f>IF(AU106="sníž. přenesená",AG106,0)</f>
        <v>0</v>
      </c>
      <c r="CH106" s="144">
        <f>IF(AU106="nulová",AG106,0)</f>
        <v>0</v>
      </c>
      <c r="CI106" s="16">
        <f>IF(AU106="základní",1,IF(AU106="snížená",2,IF(AU106="zákl. přenesená",4,IF(AU106="sníž. přenesená",5,3))))</f>
        <v>1</v>
      </c>
      <c r="CJ106" s="16">
        <f>IF(AT106="stavební čast",1,IF(AT106="investiční čast",2,3))</f>
        <v>1</v>
      </c>
      <c r="CK106" s="16" t="str">
        <f>IF(D106="Vyplň vlastní","","x")</f>
        <v/>
      </c>
    </row>
    <row r="107" spans="1:89" s="2" customFormat="1" ht="19.9" customHeight="1">
      <c r="A107" s="39"/>
      <c r="B107" s="40"/>
      <c r="C107" s="41"/>
      <c r="D107" s="145" t="s">
        <v>113</v>
      </c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41"/>
      <c r="AD107" s="41"/>
      <c r="AE107" s="41"/>
      <c r="AF107" s="41"/>
      <c r="AG107" s="139">
        <f>ROUND(AG94*AS107,2)</f>
        <v>0</v>
      </c>
      <c r="AH107" s="140"/>
      <c r="AI107" s="140"/>
      <c r="AJ107" s="140"/>
      <c r="AK107" s="140"/>
      <c r="AL107" s="140"/>
      <c r="AM107" s="140"/>
      <c r="AN107" s="140">
        <f>ROUND(AG107+AV107,2)</f>
        <v>0</v>
      </c>
      <c r="AO107" s="140"/>
      <c r="AP107" s="140"/>
      <c r="AQ107" s="41"/>
      <c r="AR107" s="42"/>
      <c r="AS107" s="146">
        <v>0</v>
      </c>
      <c r="AT107" s="147" t="s">
        <v>111</v>
      </c>
      <c r="AU107" s="147" t="s">
        <v>43</v>
      </c>
      <c r="AV107" s="148">
        <f>ROUND(IF(AU107="základní",AG107*L32,IF(AU107="snížená",AG107*L33,0)),2)</f>
        <v>0</v>
      </c>
      <c r="AW107" s="39"/>
      <c r="AX107" s="39"/>
      <c r="AY107" s="39"/>
      <c r="AZ107" s="39"/>
      <c r="BA107" s="39"/>
      <c r="BB107" s="39"/>
      <c r="BC107" s="39"/>
      <c r="BD107" s="39"/>
      <c r="BE107" s="39"/>
      <c r="BV107" s="16" t="s">
        <v>114</v>
      </c>
      <c r="BY107" s="144">
        <f>IF(AU107="základní",AV107,0)</f>
        <v>0</v>
      </c>
      <c r="BZ107" s="144">
        <f>IF(AU107="snížená",AV107,0)</f>
        <v>0</v>
      </c>
      <c r="CA107" s="144">
        <v>0</v>
      </c>
      <c r="CB107" s="144">
        <v>0</v>
      </c>
      <c r="CC107" s="144">
        <v>0</v>
      </c>
      <c r="CD107" s="144">
        <f>IF(AU107="základní",AG107,0)</f>
        <v>0</v>
      </c>
      <c r="CE107" s="144">
        <f>IF(AU107="snížená",AG107,0)</f>
        <v>0</v>
      </c>
      <c r="CF107" s="144">
        <f>IF(AU107="zákl. přenesená",AG107,0)</f>
        <v>0</v>
      </c>
      <c r="CG107" s="144">
        <f>IF(AU107="sníž. přenesená",AG107,0)</f>
        <v>0</v>
      </c>
      <c r="CH107" s="144">
        <f>IF(AU107="nulová",AG107,0)</f>
        <v>0</v>
      </c>
      <c r="CI107" s="16">
        <f>IF(AU107="základní",1,IF(AU107="snížená",2,IF(AU107="zákl. přenesená",4,IF(AU107="sníž. přenesená",5,3))))</f>
        <v>1</v>
      </c>
      <c r="CJ107" s="16">
        <f>IF(AT107="stavební čast",1,IF(AT107="investiční čast",2,3))</f>
        <v>1</v>
      </c>
      <c r="CK107" s="16" t="str">
        <f>IF(D107="Vyplň vlastní","","x")</f>
        <v/>
      </c>
    </row>
    <row r="108" spans="1:57" s="2" customFormat="1" ht="10.8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2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  <row r="109" spans="1:57" s="2" customFormat="1" ht="30" customHeight="1">
      <c r="A109" s="39"/>
      <c r="B109" s="40"/>
      <c r="C109" s="149" t="s">
        <v>115</v>
      </c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1">
        <f>ROUND(AG94+AG103,2)</f>
        <v>0</v>
      </c>
      <c r="AH109" s="151"/>
      <c r="AI109" s="151"/>
      <c r="AJ109" s="151"/>
      <c r="AK109" s="151"/>
      <c r="AL109" s="151"/>
      <c r="AM109" s="151"/>
      <c r="AN109" s="151">
        <f>ROUND(AN94+AN103,2)</f>
        <v>0</v>
      </c>
      <c r="AO109" s="151"/>
      <c r="AP109" s="151"/>
      <c r="AQ109" s="150"/>
      <c r="AR109" s="42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  <row r="110" spans="1:57" s="2" customFormat="1" ht="6.95" customHeight="1">
      <c r="A110" s="39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42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</sheetData>
  <sheetProtection password="CC35" sheet="1" objects="1" scenarios="1" formatColumns="0" formatRows="0"/>
  <mergeCells count="84">
    <mergeCell ref="C92:G92"/>
    <mergeCell ref="D107:AB107"/>
    <mergeCell ref="D96:H96"/>
    <mergeCell ref="D98:H98"/>
    <mergeCell ref="D95:H95"/>
    <mergeCell ref="D99:H99"/>
    <mergeCell ref="D100:H100"/>
    <mergeCell ref="D101:H101"/>
    <mergeCell ref="D104:AB104"/>
    <mergeCell ref="D105:AB105"/>
    <mergeCell ref="D106:AB106"/>
    <mergeCell ref="D97:H97"/>
    <mergeCell ref="I92:AF92"/>
    <mergeCell ref="J96:AF96"/>
    <mergeCell ref="J99:AF99"/>
    <mergeCell ref="J101:AF101"/>
    <mergeCell ref="J95:AF95"/>
    <mergeCell ref="J98:AF98"/>
    <mergeCell ref="J97:AF97"/>
    <mergeCell ref="J100:AF100"/>
    <mergeCell ref="L85:AO85"/>
    <mergeCell ref="AG94:AM94"/>
    <mergeCell ref="AG103:AM103"/>
    <mergeCell ref="AG109:AM109"/>
    <mergeCell ref="BE5:BE34"/>
    <mergeCell ref="K5:AO5"/>
    <mergeCell ref="K6:AO6"/>
    <mergeCell ref="E14:AJ14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L32:P32"/>
    <mergeCell ref="W32:AE32"/>
    <mergeCell ref="W33:AE33"/>
    <mergeCell ref="AK33:AO33"/>
    <mergeCell ref="L33:P33"/>
    <mergeCell ref="AK34:AO34"/>
    <mergeCell ref="L34:P34"/>
    <mergeCell ref="W34:AE34"/>
    <mergeCell ref="W35:AE35"/>
    <mergeCell ref="L35:P35"/>
    <mergeCell ref="AK35:AO35"/>
    <mergeCell ref="AK36:AO36"/>
    <mergeCell ref="W36:AE36"/>
    <mergeCell ref="L36:P36"/>
    <mergeCell ref="AK38:AO38"/>
    <mergeCell ref="X38:AB38"/>
    <mergeCell ref="AR2:BE2"/>
    <mergeCell ref="AG99:AM99"/>
    <mergeCell ref="AG105:AM105"/>
    <mergeCell ref="AG101:AM101"/>
    <mergeCell ref="AG97:AM97"/>
    <mergeCell ref="AG92:AM92"/>
    <mergeCell ref="AG100:AM100"/>
    <mergeCell ref="AG106:AM106"/>
    <mergeCell ref="AG104:AM104"/>
    <mergeCell ref="AG95:AM95"/>
    <mergeCell ref="AG107:AM107"/>
    <mergeCell ref="AG98:AM98"/>
    <mergeCell ref="AG96:AM96"/>
    <mergeCell ref="AM89:AP89"/>
    <mergeCell ref="AM90:AP90"/>
    <mergeCell ref="AM87:AN87"/>
    <mergeCell ref="AN106:AP106"/>
    <mergeCell ref="AN105:AP105"/>
    <mergeCell ref="AN107:AP107"/>
    <mergeCell ref="AN97:AP97"/>
    <mergeCell ref="AN92:AP92"/>
    <mergeCell ref="AN101:AP101"/>
    <mergeCell ref="AN100:AP100"/>
    <mergeCell ref="AN99:AP99"/>
    <mergeCell ref="AN95:AP95"/>
    <mergeCell ref="AN96:AP96"/>
    <mergeCell ref="AN104:AP104"/>
    <mergeCell ref="AN98:AP98"/>
    <mergeCell ref="AS89:AT91"/>
    <mergeCell ref="AN94:AP94"/>
    <mergeCell ref="AN103:AP103"/>
    <mergeCell ref="AN109:AP109"/>
  </mergeCells>
  <dataValidations count="2">
    <dataValidation type="list" allowBlank="1" showInputMessage="1" showErrorMessage="1" error="Povoleny jsou hodnoty základní, snížená, zákl. přenesená, sníž. přenesená, nulová." sqref="AU103:AU107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03:AT107">
      <formula1>"stavební čast, technologická čast, investiční čast"</formula1>
    </dataValidation>
  </dataValidations>
  <hyperlinks>
    <hyperlink ref="A95" location="'01 - Stavební část'!C2" display="/"/>
    <hyperlink ref="A96" location="'02 - Elektroinstalace - m...'!C2" display="/"/>
    <hyperlink ref="A97" location="'03 - Elektroinstalace - m...'!C2" display="/"/>
    <hyperlink ref="A98" location="'04 - Zdravotechnika - mat...'!C2" display="/"/>
    <hyperlink ref="A99" location="'05 - Zdravotechnika - montáž'!C2" display="/"/>
    <hyperlink ref="A100" location="'06 - Vytápění'!C2" display="/"/>
    <hyperlink ref="A101" location="'07 - Vzduchotechnika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5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5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87</v>
      </c>
    </row>
    <row r="3" spans="2:46" s="1" customFormat="1" ht="6.95" customHeight="1">
      <c r="B3" s="153"/>
      <c r="C3" s="154"/>
      <c r="D3" s="154"/>
      <c r="E3" s="154"/>
      <c r="F3" s="154"/>
      <c r="G3" s="154"/>
      <c r="H3" s="154"/>
      <c r="I3" s="155"/>
      <c r="J3" s="154"/>
      <c r="K3" s="154"/>
      <c r="L3" s="19"/>
      <c r="AT3" s="16" t="s">
        <v>88</v>
      </c>
    </row>
    <row r="4" spans="2:46" s="1" customFormat="1" ht="24.95" customHeight="1">
      <c r="B4" s="19"/>
      <c r="D4" s="156" t="s">
        <v>116</v>
      </c>
      <c r="I4" s="152"/>
      <c r="L4" s="19"/>
      <c r="M4" s="157" t="s">
        <v>10</v>
      </c>
      <c r="AT4" s="16" t="s">
        <v>4</v>
      </c>
    </row>
    <row r="5" spans="2:12" s="1" customFormat="1" ht="6.95" customHeight="1">
      <c r="B5" s="19"/>
      <c r="I5" s="152"/>
      <c r="L5" s="19"/>
    </row>
    <row r="6" spans="2:12" s="1" customFormat="1" ht="12" customHeight="1">
      <c r="B6" s="19"/>
      <c r="D6" s="158" t="s">
        <v>16</v>
      </c>
      <c r="I6" s="152"/>
      <c r="L6" s="19"/>
    </row>
    <row r="7" spans="2:12" s="1" customFormat="1" ht="16.5" customHeight="1">
      <c r="B7" s="19"/>
      <c r="E7" s="159" t="str">
        <f>'Rekapitulace stavby'!K6</f>
        <v>Stavební úpravy podkroví ZŠ Kostelní Lhota</v>
      </c>
      <c r="F7" s="158"/>
      <c r="G7" s="158"/>
      <c r="H7" s="158"/>
      <c r="I7" s="152"/>
      <c r="L7" s="19"/>
    </row>
    <row r="8" spans="1:31" s="2" customFormat="1" ht="12" customHeight="1">
      <c r="A8" s="39"/>
      <c r="B8" s="42"/>
      <c r="C8" s="39"/>
      <c r="D8" s="158" t="s">
        <v>117</v>
      </c>
      <c r="E8" s="39"/>
      <c r="F8" s="39"/>
      <c r="G8" s="39"/>
      <c r="H8" s="39"/>
      <c r="I8" s="160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2"/>
      <c r="C9" s="39"/>
      <c r="D9" s="39"/>
      <c r="E9" s="161" t="s">
        <v>118</v>
      </c>
      <c r="F9" s="39"/>
      <c r="G9" s="39"/>
      <c r="H9" s="39"/>
      <c r="I9" s="160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2"/>
      <c r="C10" s="39"/>
      <c r="D10" s="39"/>
      <c r="E10" s="39"/>
      <c r="F10" s="39"/>
      <c r="G10" s="39"/>
      <c r="H10" s="39"/>
      <c r="I10" s="160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2"/>
      <c r="C11" s="39"/>
      <c r="D11" s="158" t="s">
        <v>18</v>
      </c>
      <c r="E11" s="39"/>
      <c r="F11" s="162" t="s">
        <v>1</v>
      </c>
      <c r="G11" s="39"/>
      <c r="H11" s="39"/>
      <c r="I11" s="163" t="s">
        <v>19</v>
      </c>
      <c r="J11" s="16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2"/>
      <c r="C12" s="39"/>
      <c r="D12" s="158" t="s">
        <v>20</v>
      </c>
      <c r="E12" s="39"/>
      <c r="F12" s="162" t="s">
        <v>21</v>
      </c>
      <c r="G12" s="39"/>
      <c r="H12" s="39"/>
      <c r="I12" s="163" t="s">
        <v>22</v>
      </c>
      <c r="J12" s="164" t="str">
        <f>'Rekapitulace stavby'!AN8</f>
        <v>11. 2. 2019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2"/>
      <c r="C13" s="39"/>
      <c r="D13" s="39"/>
      <c r="E13" s="39"/>
      <c r="F13" s="39"/>
      <c r="G13" s="39"/>
      <c r="H13" s="39"/>
      <c r="I13" s="160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2"/>
      <c r="C14" s="39"/>
      <c r="D14" s="158" t="s">
        <v>24</v>
      </c>
      <c r="E14" s="39"/>
      <c r="F14" s="39"/>
      <c r="G14" s="39"/>
      <c r="H14" s="39"/>
      <c r="I14" s="163" t="s">
        <v>25</v>
      </c>
      <c r="J14" s="162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2"/>
      <c r="C15" s="39"/>
      <c r="D15" s="39"/>
      <c r="E15" s="162" t="s">
        <v>26</v>
      </c>
      <c r="F15" s="39"/>
      <c r="G15" s="39"/>
      <c r="H15" s="39"/>
      <c r="I15" s="163" t="s">
        <v>27</v>
      </c>
      <c r="J15" s="16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2"/>
      <c r="C16" s="39"/>
      <c r="D16" s="39"/>
      <c r="E16" s="39"/>
      <c r="F16" s="39"/>
      <c r="G16" s="39"/>
      <c r="H16" s="39"/>
      <c r="I16" s="160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2"/>
      <c r="C17" s="39"/>
      <c r="D17" s="158" t="s">
        <v>28</v>
      </c>
      <c r="E17" s="39"/>
      <c r="F17" s="39"/>
      <c r="G17" s="39"/>
      <c r="H17" s="39"/>
      <c r="I17" s="163" t="s">
        <v>25</v>
      </c>
      <c r="J17" s="32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2"/>
      <c r="C18" s="39"/>
      <c r="D18" s="39"/>
      <c r="E18" s="32" t="str">
        <f>'Rekapitulace stavby'!E14</f>
        <v>Vyplň údaj</v>
      </c>
      <c r="F18" s="162"/>
      <c r="G18" s="162"/>
      <c r="H18" s="162"/>
      <c r="I18" s="163" t="s">
        <v>27</v>
      </c>
      <c r="J18" s="32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2"/>
      <c r="C19" s="39"/>
      <c r="D19" s="39"/>
      <c r="E19" s="39"/>
      <c r="F19" s="39"/>
      <c r="G19" s="39"/>
      <c r="H19" s="39"/>
      <c r="I19" s="160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2"/>
      <c r="C20" s="39"/>
      <c r="D20" s="158" t="s">
        <v>30</v>
      </c>
      <c r="E20" s="39"/>
      <c r="F20" s="39"/>
      <c r="G20" s="39"/>
      <c r="H20" s="39"/>
      <c r="I20" s="163" t="s">
        <v>25</v>
      </c>
      <c r="J20" s="162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2"/>
      <c r="C21" s="39"/>
      <c r="D21" s="39"/>
      <c r="E21" s="162" t="s">
        <v>31</v>
      </c>
      <c r="F21" s="39"/>
      <c r="G21" s="39"/>
      <c r="H21" s="39"/>
      <c r="I21" s="163" t="s">
        <v>27</v>
      </c>
      <c r="J21" s="162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2"/>
      <c r="C22" s="39"/>
      <c r="D22" s="39"/>
      <c r="E22" s="39"/>
      <c r="F22" s="39"/>
      <c r="G22" s="39"/>
      <c r="H22" s="39"/>
      <c r="I22" s="160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2"/>
      <c r="C23" s="39"/>
      <c r="D23" s="158" t="s">
        <v>33</v>
      </c>
      <c r="E23" s="39"/>
      <c r="F23" s="39"/>
      <c r="G23" s="39"/>
      <c r="H23" s="39"/>
      <c r="I23" s="163" t="s">
        <v>25</v>
      </c>
      <c r="J23" s="16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2"/>
      <c r="C24" s="39"/>
      <c r="D24" s="39"/>
      <c r="E24" s="162" t="s">
        <v>34</v>
      </c>
      <c r="F24" s="39"/>
      <c r="G24" s="39"/>
      <c r="H24" s="39"/>
      <c r="I24" s="163" t="s">
        <v>27</v>
      </c>
      <c r="J24" s="162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2"/>
      <c r="C25" s="39"/>
      <c r="D25" s="39"/>
      <c r="E25" s="39"/>
      <c r="F25" s="39"/>
      <c r="G25" s="39"/>
      <c r="H25" s="39"/>
      <c r="I25" s="160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2"/>
      <c r="C26" s="39"/>
      <c r="D26" s="158" t="s">
        <v>35</v>
      </c>
      <c r="E26" s="39"/>
      <c r="F26" s="39"/>
      <c r="G26" s="39"/>
      <c r="H26" s="39"/>
      <c r="I26" s="160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65"/>
      <c r="B27" s="166"/>
      <c r="C27" s="165"/>
      <c r="D27" s="165"/>
      <c r="E27" s="167" t="s">
        <v>1</v>
      </c>
      <c r="F27" s="167"/>
      <c r="G27" s="167"/>
      <c r="H27" s="167"/>
      <c r="I27" s="168"/>
      <c r="J27" s="165"/>
      <c r="K27" s="165"/>
      <c r="L27" s="169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</row>
    <row r="28" spans="1:31" s="2" customFormat="1" ht="6.95" customHeight="1">
      <c r="A28" s="39"/>
      <c r="B28" s="42"/>
      <c r="C28" s="39"/>
      <c r="D28" s="39"/>
      <c r="E28" s="39"/>
      <c r="F28" s="39"/>
      <c r="G28" s="39"/>
      <c r="H28" s="39"/>
      <c r="I28" s="160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2"/>
      <c r="C29" s="39"/>
      <c r="D29" s="170"/>
      <c r="E29" s="170"/>
      <c r="F29" s="170"/>
      <c r="G29" s="170"/>
      <c r="H29" s="170"/>
      <c r="I29" s="171"/>
      <c r="J29" s="170"/>
      <c r="K29" s="17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2"/>
      <c r="C30" s="39"/>
      <c r="D30" s="162" t="s">
        <v>119</v>
      </c>
      <c r="E30" s="39"/>
      <c r="F30" s="39"/>
      <c r="G30" s="39"/>
      <c r="H30" s="39"/>
      <c r="I30" s="160"/>
      <c r="J30" s="172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2"/>
      <c r="C31" s="39"/>
      <c r="D31" s="173" t="s">
        <v>110</v>
      </c>
      <c r="E31" s="39"/>
      <c r="F31" s="39"/>
      <c r="G31" s="39"/>
      <c r="H31" s="39"/>
      <c r="I31" s="160"/>
      <c r="J31" s="172">
        <f>J124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2"/>
      <c r="C32" s="39"/>
      <c r="D32" s="174" t="s">
        <v>38</v>
      </c>
      <c r="E32" s="39"/>
      <c r="F32" s="39"/>
      <c r="G32" s="39"/>
      <c r="H32" s="39"/>
      <c r="I32" s="160"/>
      <c r="J32" s="175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2"/>
      <c r="C33" s="39"/>
      <c r="D33" s="170"/>
      <c r="E33" s="170"/>
      <c r="F33" s="170"/>
      <c r="G33" s="170"/>
      <c r="H33" s="170"/>
      <c r="I33" s="171"/>
      <c r="J33" s="170"/>
      <c r="K33" s="17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2"/>
      <c r="C34" s="39"/>
      <c r="D34" s="39"/>
      <c r="E34" s="39"/>
      <c r="F34" s="176" t="s">
        <v>40</v>
      </c>
      <c r="G34" s="39"/>
      <c r="H34" s="39"/>
      <c r="I34" s="177" t="s">
        <v>39</v>
      </c>
      <c r="J34" s="176" t="s">
        <v>41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2"/>
      <c r="C35" s="39"/>
      <c r="D35" s="178" t="s">
        <v>42</v>
      </c>
      <c r="E35" s="158" t="s">
        <v>43</v>
      </c>
      <c r="F35" s="179">
        <f>ROUND((SUM(BE124:BE131)+SUM(BE151:BE585)),2)</f>
        <v>0</v>
      </c>
      <c r="G35" s="39"/>
      <c r="H35" s="39"/>
      <c r="I35" s="180">
        <v>0.21</v>
      </c>
      <c r="J35" s="179">
        <f>ROUND(((SUM(BE124:BE131)+SUM(BE151:BE585))*I35),2)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2"/>
      <c r="C36" s="39"/>
      <c r="D36" s="39"/>
      <c r="E36" s="158" t="s">
        <v>44</v>
      </c>
      <c r="F36" s="179">
        <f>ROUND((SUM(BF124:BF131)+SUM(BF151:BF585)),2)</f>
        <v>0</v>
      </c>
      <c r="G36" s="39"/>
      <c r="H36" s="39"/>
      <c r="I36" s="180">
        <v>0.15</v>
      </c>
      <c r="J36" s="179">
        <f>ROUND(((SUM(BF124:BF131)+SUM(BF151:BF585))*I36),2)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2"/>
      <c r="C37" s="39"/>
      <c r="D37" s="39"/>
      <c r="E37" s="158" t="s">
        <v>45</v>
      </c>
      <c r="F37" s="179">
        <f>ROUND((SUM(BG124:BG131)+SUM(BG151:BG585)),2)</f>
        <v>0</v>
      </c>
      <c r="G37" s="39"/>
      <c r="H37" s="39"/>
      <c r="I37" s="180">
        <v>0.21</v>
      </c>
      <c r="J37" s="179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2"/>
      <c r="C38" s="39"/>
      <c r="D38" s="39"/>
      <c r="E38" s="158" t="s">
        <v>46</v>
      </c>
      <c r="F38" s="179">
        <f>ROUND((SUM(BH124:BH131)+SUM(BH151:BH585)),2)</f>
        <v>0</v>
      </c>
      <c r="G38" s="39"/>
      <c r="H38" s="39"/>
      <c r="I38" s="180">
        <v>0.15</v>
      </c>
      <c r="J38" s="179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2"/>
      <c r="C39" s="39"/>
      <c r="D39" s="39"/>
      <c r="E39" s="158" t="s">
        <v>47</v>
      </c>
      <c r="F39" s="179">
        <f>ROUND((SUM(BI124:BI131)+SUM(BI151:BI585)),2)</f>
        <v>0</v>
      </c>
      <c r="G39" s="39"/>
      <c r="H39" s="39"/>
      <c r="I39" s="180">
        <v>0</v>
      </c>
      <c r="J39" s="179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2"/>
      <c r="C40" s="39"/>
      <c r="D40" s="39"/>
      <c r="E40" s="39"/>
      <c r="F40" s="39"/>
      <c r="G40" s="39"/>
      <c r="H40" s="39"/>
      <c r="I40" s="160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2"/>
      <c r="C41" s="181"/>
      <c r="D41" s="182" t="s">
        <v>48</v>
      </c>
      <c r="E41" s="183"/>
      <c r="F41" s="183"/>
      <c r="G41" s="184" t="s">
        <v>49</v>
      </c>
      <c r="H41" s="185" t="s">
        <v>50</v>
      </c>
      <c r="I41" s="186"/>
      <c r="J41" s="187">
        <f>SUM(J32:J39)</f>
        <v>0</v>
      </c>
      <c r="K41" s="188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2"/>
      <c r="C42" s="39"/>
      <c r="D42" s="39"/>
      <c r="E42" s="39"/>
      <c r="F42" s="39"/>
      <c r="G42" s="39"/>
      <c r="H42" s="39"/>
      <c r="I42" s="160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19"/>
      <c r="I43" s="152"/>
      <c r="L43" s="19"/>
    </row>
    <row r="44" spans="2:12" s="1" customFormat="1" ht="14.4" customHeight="1">
      <c r="B44" s="19"/>
      <c r="I44" s="152"/>
      <c r="L44" s="19"/>
    </row>
    <row r="45" spans="2:12" s="1" customFormat="1" ht="14.4" customHeight="1">
      <c r="B45" s="19"/>
      <c r="I45" s="152"/>
      <c r="L45" s="19"/>
    </row>
    <row r="46" spans="2:12" s="1" customFormat="1" ht="14.4" customHeight="1">
      <c r="B46" s="19"/>
      <c r="I46" s="152"/>
      <c r="L46" s="19"/>
    </row>
    <row r="47" spans="2:12" s="1" customFormat="1" ht="14.4" customHeight="1">
      <c r="B47" s="19"/>
      <c r="I47" s="152"/>
      <c r="L47" s="19"/>
    </row>
    <row r="48" spans="2:12" s="1" customFormat="1" ht="14.4" customHeight="1">
      <c r="B48" s="19"/>
      <c r="I48" s="152"/>
      <c r="L48" s="19"/>
    </row>
    <row r="49" spans="2:12" s="1" customFormat="1" ht="14.4" customHeight="1">
      <c r="B49" s="19"/>
      <c r="I49" s="152"/>
      <c r="L49" s="19"/>
    </row>
    <row r="50" spans="2:12" s="2" customFormat="1" ht="14.4" customHeight="1">
      <c r="B50" s="64"/>
      <c r="D50" s="189" t="s">
        <v>51</v>
      </c>
      <c r="E50" s="190"/>
      <c r="F50" s="190"/>
      <c r="G50" s="189" t="s">
        <v>52</v>
      </c>
      <c r="H50" s="190"/>
      <c r="I50" s="191"/>
      <c r="J50" s="190"/>
      <c r="K50" s="190"/>
      <c r="L50" s="64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9"/>
      <c r="B61" s="42"/>
      <c r="C61" s="39"/>
      <c r="D61" s="192" t="s">
        <v>53</v>
      </c>
      <c r="E61" s="193"/>
      <c r="F61" s="194" t="s">
        <v>54</v>
      </c>
      <c r="G61" s="192" t="s">
        <v>53</v>
      </c>
      <c r="H61" s="193"/>
      <c r="I61" s="195"/>
      <c r="J61" s="196" t="s">
        <v>54</v>
      </c>
      <c r="K61" s="193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9"/>
      <c r="B65" s="42"/>
      <c r="C65" s="39"/>
      <c r="D65" s="189" t="s">
        <v>55</v>
      </c>
      <c r="E65" s="197"/>
      <c r="F65" s="197"/>
      <c r="G65" s="189" t="s">
        <v>56</v>
      </c>
      <c r="H65" s="197"/>
      <c r="I65" s="198"/>
      <c r="J65" s="197"/>
      <c r="K65" s="197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9"/>
      <c r="B76" s="42"/>
      <c r="C76" s="39"/>
      <c r="D76" s="192" t="s">
        <v>53</v>
      </c>
      <c r="E76" s="193"/>
      <c r="F76" s="194" t="s">
        <v>54</v>
      </c>
      <c r="G76" s="192" t="s">
        <v>53</v>
      </c>
      <c r="H76" s="193"/>
      <c r="I76" s="195"/>
      <c r="J76" s="196" t="s">
        <v>54</v>
      </c>
      <c r="K76" s="193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99"/>
      <c r="C77" s="200"/>
      <c r="D77" s="200"/>
      <c r="E77" s="200"/>
      <c r="F77" s="200"/>
      <c r="G77" s="200"/>
      <c r="H77" s="200"/>
      <c r="I77" s="201"/>
      <c r="J77" s="200"/>
      <c r="K77" s="200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202"/>
      <c r="C81" s="203"/>
      <c r="D81" s="203"/>
      <c r="E81" s="203"/>
      <c r="F81" s="203"/>
      <c r="G81" s="203"/>
      <c r="H81" s="203"/>
      <c r="I81" s="204"/>
      <c r="J81" s="203"/>
      <c r="K81" s="20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2" t="s">
        <v>120</v>
      </c>
      <c r="D82" s="41"/>
      <c r="E82" s="41"/>
      <c r="F82" s="41"/>
      <c r="G82" s="41"/>
      <c r="H82" s="41"/>
      <c r="I82" s="160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60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1" t="s">
        <v>16</v>
      </c>
      <c r="D84" s="41"/>
      <c r="E84" s="41"/>
      <c r="F84" s="41"/>
      <c r="G84" s="41"/>
      <c r="H84" s="41"/>
      <c r="I84" s="160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205" t="str">
        <f>E7</f>
        <v>Stavební úpravy podkroví ZŠ Kostelní Lhota</v>
      </c>
      <c r="F85" s="31"/>
      <c r="G85" s="31"/>
      <c r="H85" s="31"/>
      <c r="I85" s="160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1" t="s">
        <v>117</v>
      </c>
      <c r="D86" s="41"/>
      <c r="E86" s="41"/>
      <c r="F86" s="41"/>
      <c r="G86" s="41"/>
      <c r="H86" s="41"/>
      <c r="I86" s="160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01 - Stavební část</v>
      </c>
      <c r="F87" s="41"/>
      <c r="G87" s="41"/>
      <c r="H87" s="41"/>
      <c r="I87" s="160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60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1" t="s">
        <v>20</v>
      </c>
      <c r="D89" s="41"/>
      <c r="E89" s="41"/>
      <c r="F89" s="26" t="str">
        <f>F12</f>
        <v>Kostelní Lhota 5, 289 12 Kostelní Lhota</v>
      </c>
      <c r="G89" s="41"/>
      <c r="H89" s="41"/>
      <c r="I89" s="163" t="s">
        <v>22</v>
      </c>
      <c r="J89" s="80" t="str">
        <f>IF(J12="","",J12)</f>
        <v>11. 2. 2019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60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1" t="s">
        <v>24</v>
      </c>
      <c r="D91" s="41"/>
      <c r="E91" s="41"/>
      <c r="F91" s="26" t="str">
        <f>E15</f>
        <v>Obec Kostelní Lhota, Kostelní Lhota 6, Sadská</v>
      </c>
      <c r="G91" s="41"/>
      <c r="H91" s="41"/>
      <c r="I91" s="163" t="s">
        <v>30</v>
      </c>
      <c r="J91" s="35" t="str">
        <f>E21</f>
        <v>atelier 322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>
      <c r="A92" s="39"/>
      <c r="B92" s="40"/>
      <c r="C92" s="31" t="s">
        <v>28</v>
      </c>
      <c r="D92" s="41"/>
      <c r="E92" s="41"/>
      <c r="F92" s="26" t="str">
        <f>IF(E18="","",E18)</f>
        <v>Vyplň údaj</v>
      </c>
      <c r="G92" s="41"/>
      <c r="H92" s="41"/>
      <c r="I92" s="163" t="s">
        <v>33</v>
      </c>
      <c r="J92" s="35" t="str">
        <f>E24</f>
        <v>Kadeřábek, KFJ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60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206" t="s">
        <v>121</v>
      </c>
      <c r="D94" s="150"/>
      <c r="E94" s="150"/>
      <c r="F94" s="150"/>
      <c r="G94" s="150"/>
      <c r="H94" s="150"/>
      <c r="I94" s="207"/>
      <c r="J94" s="208" t="s">
        <v>122</v>
      </c>
      <c r="K94" s="15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60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209" t="s">
        <v>123</v>
      </c>
      <c r="D96" s="41"/>
      <c r="E96" s="41"/>
      <c r="F96" s="41"/>
      <c r="G96" s="41"/>
      <c r="H96" s="41"/>
      <c r="I96" s="160"/>
      <c r="J96" s="111">
        <f>J151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6" t="s">
        <v>124</v>
      </c>
    </row>
    <row r="97" spans="1:31" s="9" customFormat="1" ht="24.95" customHeight="1">
      <c r="A97" s="9"/>
      <c r="B97" s="210"/>
      <c r="C97" s="211"/>
      <c r="D97" s="212" t="s">
        <v>125</v>
      </c>
      <c r="E97" s="213"/>
      <c r="F97" s="213"/>
      <c r="G97" s="213"/>
      <c r="H97" s="213"/>
      <c r="I97" s="214"/>
      <c r="J97" s="215">
        <f>J152</f>
        <v>0</v>
      </c>
      <c r="K97" s="211"/>
      <c r="L97" s="21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17"/>
      <c r="C98" s="218"/>
      <c r="D98" s="219" t="s">
        <v>126</v>
      </c>
      <c r="E98" s="220"/>
      <c r="F98" s="220"/>
      <c r="G98" s="220"/>
      <c r="H98" s="220"/>
      <c r="I98" s="221"/>
      <c r="J98" s="222">
        <f>J153</f>
        <v>0</v>
      </c>
      <c r="K98" s="218"/>
      <c r="L98" s="22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17"/>
      <c r="C99" s="218"/>
      <c r="D99" s="219" t="s">
        <v>127</v>
      </c>
      <c r="E99" s="220"/>
      <c r="F99" s="220"/>
      <c r="G99" s="220"/>
      <c r="H99" s="220"/>
      <c r="I99" s="221"/>
      <c r="J99" s="222">
        <f>J172</f>
        <v>0</v>
      </c>
      <c r="K99" s="218"/>
      <c r="L99" s="22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17"/>
      <c r="C100" s="218"/>
      <c r="D100" s="219" t="s">
        <v>128</v>
      </c>
      <c r="E100" s="220"/>
      <c r="F100" s="220"/>
      <c r="G100" s="220"/>
      <c r="H100" s="220"/>
      <c r="I100" s="221"/>
      <c r="J100" s="222">
        <f>J175</f>
        <v>0</v>
      </c>
      <c r="K100" s="218"/>
      <c r="L100" s="22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7"/>
      <c r="C101" s="218"/>
      <c r="D101" s="219" t="s">
        <v>129</v>
      </c>
      <c r="E101" s="220"/>
      <c r="F101" s="220"/>
      <c r="G101" s="220"/>
      <c r="H101" s="220"/>
      <c r="I101" s="221"/>
      <c r="J101" s="222">
        <f>J202</f>
        <v>0</v>
      </c>
      <c r="K101" s="218"/>
      <c r="L101" s="22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7"/>
      <c r="C102" s="218"/>
      <c r="D102" s="219" t="s">
        <v>130</v>
      </c>
      <c r="E102" s="220"/>
      <c r="F102" s="220"/>
      <c r="G102" s="220"/>
      <c r="H102" s="220"/>
      <c r="I102" s="221"/>
      <c r="J102" s="222">
        <f>J222</f>
        <v>0</v>
      </c>
      <c r="K102" s="218"/>
      <c r="L102" s="22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7"/>
      <c r="C103" s="218"/>
      <c r="D103" s="219" t="s">
        <v>131</v>
      </c>
      <c r="E103" s="220"/>
      <c r="F103" s="220"/>
      <c r="G103" s="220"/>
      <c r="H103" s="220"/>
      <c r="I103" s="221"/>
      <c r="J103" s="222">
        <f>J260</f>
        <v>0</v>
      </c>
      <c r="K103" s="218"/>
      <c r="L103" s="22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7"/>
      <c r="C104" s="218"/>
      <c r="D104" s="219" t="s">
        <v>132</v>
      </c>
      <c r="E104" s="220"/>
      <c r="F104" s="220"/>
      <c r="G104" s="220"/>
      <c r="H104" s="220"/>
      <c r="I104" s="221"/>
      <c r="J104" s="222">
        <f>J267</f>
        <v>0</v>
      </c>
      <c r="K104" s="218"/>
      <c r="L104" s="22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210"/>
      <c r="C105" s="211"/>
      <c r="D105" s="212" t="s">
        <v>133</v>
      </c>
      <c r="E105" s="213"/>
      <c r="F105" s="213"/>
      <c r="G105" s="213"/>
      <c r="H105" s="213"/>
      <c r="I105" s="214"/>
      <c r="J105" s="215">
        <f>J269</f>
        <v>0</v>
      </c>
      <c r="K105" s="211"/>
      <c r="L105" s="216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217"/>
      <c r="C106" s="218"/>
      <c r="D106" s="219" t="s">
        <v>134</v>
      </c>
      <c r="E106" s="220"/>
      <c r="F106" s="220"/>
      <c r="G106" s="220"/>
      <c r="H106" s="220"/>
      <c r="I106" s="221"/>
      <c r="J106" s="222">
        <f>J270</f>
        <v>0</v>
      </c>
      <c r="K106" s="218"/>
      <c r="L106" s="22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7"/>
      <c r="C107" s="218"/>
      <c r="D107" s="219" t="s">
        <v>135</v>
      </c>
      <c r="E107" s="220"/>
      <c r="F107" s="220"/>
      <c r="G107" s="220"/>
      <c r="H107" s="220"/>
      <c r="I107" s="221"/>
      <c r="J107" s="222">
        <f>J284</f>
        <v>0</v>
      </c>
      <c r="K107" s="218"/>
      <c r="L107" s="22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17"/>
      <c r="C108" s="218"/>
      <c r="D108" s="219" t="s">
        <v>136</v>
      </c>
      <c r="E108" s="220"/>
      <c r="F108" s="220"/>
      <c r="G108" s="220"/>
      <c r="H108" s="220"/>
      <c r="I108" s="221"/>
      <c r="J108" s="222">
        <f>J293</f>
        <v>0</v>
      </c>
      <c r="K108" s="218"/>
      <c r="L108" s="22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7"/>
      <c r="C109" s="218"/>
      <c r="D109" s="219" t="s">
        <v>137</v>
      </c>
      <c r="E109" s="220"/>
      <c r="F109" s="220"/>
      <c r="G109" s="220"/>
      <c r="H109" s="220"/>
      <c r="I109" s="221"/>
      <c r="J109" s="222">
        <f>J296</f>
        <v>0</v>
      </c>
      <c r="K109" s="218"/>
      <c r="L109" s="22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17"/>
      <c r="C110" s="218"/>
      <c r="D110" s="219" t="s">
        <v>138</v>
      </c>
      <c r="E110" s="220"/>
      <c r="F110" s="220"/>
      <c r="G110" s="220"/>
      <c r="H110" s="220"/>
      <c r="I110" s="221"/>
      <c r="J110" s="222">
        <f>J307</f>
        <v>0</v>
      </c>
      <c r="K110" s="218"/>
      <c r="L110" s="22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17"/>
      <c r="C111" s="218"/>
      <c r="D111" s="219" t="s">
        <v>139</v>
      </c>
      <c r="E111" s="220"/>
      <c r="F111" s="220"/>
      <c r="G111" s="220"/>
      <c r="H111" s="220"/>
      <c r="I111" s="221"/>
      <c r="J111" s="222">
        <f>J352</f>
        <v>0</v>
      </c>
      <c r="K111" s="218"/>
      <c r="L111" s="22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17"/>
      <c r="C112" s="218"/>
      <c r="D112" s="219" t="s">
        <v>140</v>
      </c>
      <c r="E112" s="220"/>
      <c r="F112" s="220"/>
      <c r="G112" s="220"/>
      <c r="H112" s="220"/>
      <c r="I112" s="221"/>
      <c r="J112" s="222">
        <f>J383</f>
        <v>0</v>
      </c>
      <c r="K112" s="218"/>
      <c r="L112" s="22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17"/>
      <c r="C113" s="218"/>
      <c r="D113" s="219" t="s">
        <v>141</v>
      </c>
      <c r="E113" s="220"/>
      <c r="F113" s="220"/>
      <c r="G113" s="220"/>
      <c r="H113" s="220"/>
      <c r="I113" s="221"/>
      <c r="J113" s="222">
        <f>J403</f>
        <v>0</v>
      </c>
      <c r="K113" s="218"/>
      <c r="L113" s="22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217"/>
      <c r="C114" s="218"/>
      <c r="D114" s="219" t="s">
        <v>142</v>
      </c>
      <c r="E114" s="220"/>
      <c r="F114" s="220"/>
      <c r="G114" s="220"/>
      <c r="H114" s="220"/>
      <c r="I114" s="221"/>
      <c r="J114" s="222">
        <f>J435</f>
        <v>0</v>
      </c>
      <c r="K114" s="218"/>
      <c r="L114" s="22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217"/>
      <c r="C115" s="218"/>
      <c r="D115" s="219" t="s">
        <v>143</v>
      </c>
      <c r="E115" s="220"/>
      <c r="F115" s="220"/>
      <c r="G115" s="220"/>
      <c r="H115" s="220"/>
      <c r="I115" s="221"/>
      <c r="J115" s="222">
        <f>J493</f>
        <v>0</v>
      </c>
      <c r="K115" s="218"/>
      <c r="L115" s="22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217"/>
      <c r="C116" s="218"/>
      <c r="D116" s="219" t="s">
        <v>144</v>
      </c>
      <c r="E116" s="220"/>
      <c r="F116" s="220"/>
      <c r="G116" s="220"/>
      <c r="H116" s="220"/>
      <c r="I116" s="221"/>
      <c r="J116" s="222">
        <f>J504</f>
        <v>0</v>
      </c>
      <c r="K116" s="218"/>
      <c r="L116" s="223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217"/>
      <c r="C117" s="218"/>
      <c r="D117" s="219" t="s">
        <v>145</v>
      </c>
      <c r="E117" s="220"/>
      <c r="F117" s="220"/>
      <c r="G117" s="220"/>
      <c r="H117" s="220"/>
      <c r="I117" s="221"/>
      <c r="J117" s="222">
        <f>J516</f>
        <v>0</v>
      </c>
      <c r="K117" s="218"/>
      <c r="L117" s="22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217"/>
      <c r="C118" s="218"/>
      <c r="D118" s="219" t="s">
        <v>146</v>
      </c>
      <c r="E118" s="220"/>
      <c r="F118" s="220"/>
      <c r="G118" s="220"/>
      <c r="H118" s="220"/>
      <c r="I118" s="221"/>
      <c r="J118" s="222">
        <f>J530</f>
        <v>0</v>
      </c>
      <c r="K118" s="218"/>
      <c r="L118" s="22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217"/>
      <c r="C119" s="218"/>
      <c r="D119" s="219" t="s">
        <v>147</v>
      </c>
      <c r="E119" s="220"/>
      <c r="F119" s="220"/>
      <c r="G119" s="220"/>
      <c r="H119" s="220"/>
      <c r="I119" s="221"/>
      <c r="J119" s="222">
        <f>J538</f>
        <v>0</v>
      </c>
      <c r="K119" s="218"/>
      <c r="L119" s="223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217"/>
      <c r="C120" s="218"/>
      <c r="D120" s="219" t="s">
        <v>148</v>
      </c>
      <c r="E120" s="220"/>
      <c r="F120" s="220"/>
      <c r="G120" s="220"/>
      <c r="H120" s="220"/>
      <c r="I120" s="221"/>
      <c r="J120" s="222">
        <f>J577</f>
        <v>0</v>
      </c>
      <c r="K120" s="218"/>
      <c r="L120" s="223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9" customFormat="1" ht="24.95" customHeight="1">
      <c r="A121" s="9"/>
      <c r="B121" s="210"/>
      <c r="C121" s="211"/>
      <c r="D121" s="212" t="s">
        <v>149</v>
      </c>
      <c r="E121" s="213"/>
      <c r="F121" s="213"/>
      <c r="G121" s="213"/>
      <c r="H121" s="213"/>
      <c r="I121" s="214"/>
      <c r="J121" s="215">
        <f>J583</f>
        <v>0</v>
      </c>
      <c r="K121" s="211"/>
      <c r="L121" s="216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  <row r="122" spans="1:31" s="2" customFormat="1" ht="21.8" customHeight="1">
      <c r="A122" s="39"/>
      <c r="B122" s="40"/>
      <c r="C122" s="41"/>
      <c r="D122" s="41"/>
      <c r="E122" s="41"/>
      <c r="F122" s="41"/>
      <c r="G122" s="41"/>
      <c r="H122" s="41"/>
      <c r="I122" s="160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160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29.25" customHeight="1">
      <c r="A124" s="39"/>
      <c r="B124" s="40"/>
      <c r="C124" s="209" t="s">
        <v>150</v>
      </c>
      <c r="D124" s="41"/>
      <c r="E124" s="41"/>
      <c r="F124" s="41"/>
      <c r="G124" s="41"/>
      <c r="H124" s="41"/>
      <c r="I124" s="160"/>
      <c r="J124" s="224">
        <f>ROUND(J125+J126+J127+J128+J129+J130,2)</f>
        <v>0</v>
      </c>
      <c r="K124" s="41"/>
      <c r="L124" s="64"/>
      <c r="N124" s="225" t="s">
        <v>42</v>
      </c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65" s="2" customFormat="1" ht="18" customHeight="1">
      <c r="A125" s="39"/>
      <c r="B125" s="40"/>
      <c r="C125" s="41"/>
      <c r="D125" s="145" t="s">
        <v>151</v>
      </c>
      <c r="E125" s="138"/>
      <c r="F125" s="138"/>
      <c r="G125" s="41"/>
      <c r="H125" s="41"/>
      <c r="I125" s="160"/>
      <c r="J125" s="139">
        <v>0</v>
      </c>
      <c r="K125" s="41"/>
      <c r="L125" s="226"/>
      <c r="M125" s="227"/>
      <c r="N125" s="228" t="s">
        <v>43</v>
      </c>
      <c r="O125" s="227"/>
      <c r="P125" s="227"/>
      <c r="Q125" s="227"/>
      <c r="R125" s="227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227"/>
      <c r="AG125" s="227"/>
      <c r="AH125" s="227"/>
      <c r="AI125" s="227"/>
      <c r="AJ125" s="227"/>
      <c r="AK125" s="227"/>
      <c r="AL125" s="227"/>
      <c r="AM125" s="227"/>
      <c r="AN125" s="227"/>
      <c r="AO125" s="227"/>
      <c r="AP125" s="227"/>
      <c r="AQ125" s="227"/>
      <c r="AR125" s="227"/>
      <c r="AS125" s="227"/>
      <c r="AT125" s="227"/>
      <c r="AU125" s="227"/>
      <c r="AV125" s="227"/>
      <c r="AW125" s="227"/>
      <c r="AX125" s="227"/>
      <c r="AY125" s="229" t="s">
        <v>152</v>
      </c>
      <c r="AZ125" s="227"/>
      <c r="BA125" s="227"/>
      <c r="BB125" s="227"/>
      <c r="BC125" s="227"/>
      <c r="BD125" s="227"/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229" t="s">
        <v>86</v>
      </c>
      <c r="BK125" s="227"/>
      <c r="BL125" s="227"/>
      <c r="BM125" s="227"/>
    </row>
    <row r="126" spans="1:65" s="2" customFormat="1" ht="18" customHeight="1">
      <c r="A126" s="39"/>
      <c r="B126" s="40"/>
      <c r="C126" s="41"/>
      <c r="D126" s="145" t="s">
        <v>153</v>
      </c>
      <c r="E126" s="138"/>
      <c r="F126" s="138"/>
      <c r="G126" s="41"/>
      <c r="H126" s="41"/>
      <c r="I126" s="160"/>
      <c r="J126" s="139">
        <v>0</v>
      </c>
      <c r="K126" s="41"/>
      <c r="L126" s="226"/>
      <c r="M126" s="227"/>
      <c r="N126" s="228" t="s">
        <v>43</v>
      </c>
      <c r="O126" s="227"/>
      <c r="P126" s="227"/>
      <c r="Q126" s="227"/>
      <c r="R126" s="227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227"/>
      <c r="AG126" s="227"/>
      <c r="AH126" s="227"/>
      <c r="AI126" s="227"/>
      <c r="AJ126" s="227"/>
      <c r="AK126" s="227"/>
      <c r="AL126" s="227"/>
      <c r="AM126" s="227"/>
      <c r="AN126" s="227"/>
      <c r="AO126" s="227"/>
      <c r="AP126" s="227"/>
      <c r="AQ126" s="227"/>
      <c r="AR126" s="227"/>
      <c r="AS126" s="227"/>
      <c r="AT126" s="227"/>
      <c r="AU126" s="227"/>
      <c r="AV126" s="227"/>
      <c r="AW126" s="227"/>
      <c r="AX126" s="227"/>
      <c r="AY126" s="229" t="s">
        <v>152</v>
      </c>
      <c r="AZ126" s="227"/>
      <c r="BA126" s="227"/>
      <c r="BB126" s="227"/>
      <c r="BC126" s="227"/>
      <c r="BD126" s="227"/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229" t="s">
        <v>86</v>
      </c>
      <c r="BK126" s="227"/>
      <c r="BL126" s="227"/>
      <c r="BM126" s="227"/>
    </row>
    <row r="127" spans="1:65" s="2" customFormat="1" ht="18" customHeight="1">
      <c r="A127" s="39"/>
      <c r="B127" s="40"/>
      <c r="C127" s="41"/>
      <c r="D127" s="145" t="s">
        <v>154</v>
      </c>
      <c r="E127" s="138"/>
      <c r="F127" s="138"/>
      <c r="G127" s="41"/>
      <c r="H127" s="41"/>
      <c r="I127" s="160"/>
      <c r="J127" s="139">
        <v>0</v>
      </c>
      <c r="K127" s="41"/>
      <c r="L127" s="226"/>
      <c r="M127" s="227"/>
      <c r="N127" s="228" t="s">
        <v>43</v>
      </c>
      <c r="O127" s="227"/>
      <c r="P127" s="227"/>
      <c r="Q127" s="227"/>
      <c r="R127" s="227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227"/>
      <c r="AG127" s="227"/>
      <c r="AH127" s="227"/>
      <c r="AI127" s="227"/>
      <c r="AJ127" s="227"/>
      <c r="AK127" s="227"/>
      <c r="AL127" s="227"/>
      <c r="AM127" s="227"/>
      <c r="AN127" s="227"/>
      <c r="AO127" s="227"/>
      <c r="AP127" s="227"/>
      <c r="AQ127" s="227"/>
      <c r="AR127" s="227"/>
      <c r="AS127" s="227"/>
      <c r="AT127" s="227"/>
      <c r="AU127" s="227"/>
      <c r="AV127" s="227"/>
      <c r="AW127" s="227"/>
      <c r="AX127" s="227"/>
      <c r="AY127" s="229" t="s">
        <v>152</v>
      </c>
      <c r="AZ127" s="227"/>
      <c r="BA127" s="227"/>
      <c r="BB127" s="227"/>
      <c r="BC127" s="227"/>
      <c r="BD127" s="227"/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229" t="s">
        <v>86</v>
      </c>
      <c r="BK127" s="227"/>
      <c r="BL127" s="227"/>
      <c r="BM127" s="227"/>
    </row>
    <row r="128" spans="1:65" s="2" customFormat="1" ht="18" customHeight="1">
      <c r="A128" s="39"/>
      <c r="B128" s="40"/>
      <c r="C128" s="41"/>
      <c r="D128" s="145" t="s">
        <v>155</v>
      </c>
      <c r="E128" s="138"/>
      <c r="F128" s="138"/>
      <c r="G128" s="41"/>
      <c r="H128" s="41"/>
      <c r="I128" s="160"/>
      <c r="J128" s="139">
        <v>0</v>
      </c>
      <c r="K128" s="41"/>
      <c r="L128" s="226"/>
      <c r="M128" s="227"/>
      <c r="N128" s="228" t="s">
        <v>43</v>
      </c>
      <c r="O128" s="227"/>
      <c r="P128" s="227"/>
      <c r="Q128" s="227"/>
      <c r="R128" s="227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227"/>
      <c r="AG128" s="227"/>
      <c r="AH128" s="227"/>
      <c r="AI128" s="227"/>
      <c r="AJ128" s="227"/>
      <c r="AK128" s="227"/>
      <c r="AL128" s="227"/>
      <c r="AM128" s="227"/>
      <c r="AN128" s="227"/>
      <c r="AO128" s="227"/>
      <c r="AP128" s="227"/>
      <c r="AQ128" s="227"/>
      <c r="AR128" s="227"/>
      <c r="AS128" s="227"/>
      <c r="AT128" s="227"/>
      <c r="AU128" s="227"/>
      <c r="AV128" s="227"/>
      <c r="AW128" s="227"/>
      <c r="AX128" s="227"/>
      <c r="AY128" s="229" t="s">
        <v>152</v>
      </c>
      <c r="AZ128" s="227"/>
      <c r="BA128" s="227"/>
      <c r="BB128" s="227"/>
      <c r="BC128" s="227"/>
      <c r="BD128" s="227"/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229" t="s">
        <v>86</v>
      </c>
      <c r="BK128" s="227"/>
      <c r="BL128" s="227"/>
      <c r="BM128" s="227"/>
    </row>
    <row r="129" spans="1:65" s="2" customFormat="1" ht="18" customHeight="1">
      <c r="A129" s="39"/>
      <c r="B129" s="40"/>
      <c r="C129" s="41"/>
      <c r="D129" s="145" t="s">
        <v>156</v>
      </c>
      <c r="E129" s="138"/>
      <c r="F129" s="138"/>
      <c r="G129" s="41"/>
      <c r="H129" s="41"/>
      <c r="I129" s="160"/>
      <c r="J129" s="139">
        <v>0</v>
      </c>
      <c r="K129" s="41"/>
      <c r="L129" s="226"/>
      <c r="M129" s="227"/>
      <c r="N129" s="228" t="s">
        <v>43</v>
      </c>
      <c r="O129" s="227"/>
      <c r="P129" s="227"/>
      <c r="Q129" s="227"/>
      <c r="R129" s="227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227"/>
      <c r="AG129" s="227"/>
      <c r="AH129" s="227"/>
      <c r="AI129" s="227"/>
      <c r="AJ129" s="227"/>
      <c r="AK129" s="227"/>
      <c r="AL129" s="227"/>
      <c r="AM129" s="227"/>
      <c r="AN129" s="227"/>
      <c r="AO129" s="227"/>
      <c r="AP129" s="227"/>
      <c r="AQ129" s="227"/>
      <c r="AR129" s="227"/>
      <c r="AS129" s="227"/>
      <c r="AT129" s="227"/>
      <c r="AU129" s="227"/>
      <c r="AV129" s="227"/>
      <c r="AW129" s="227"/>
      <c r="AX129" s="227"/>
      <c r="AY129" s="229" t="s">
        <v>152</v>
      </c>
      <c r="AZ129" s="227"/>
      <c r="BA129" s="227"/>
      <c r="BB129" s="227"/>
      <c r="BC129" s="227"/>
      <c r="BD129" s="227"/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229" t="s">
        <v>86</v>
      </c>
      <c r="BK129" s="227"/>
      <c r="BL129" s="227"/>
      <c r="BM129" s="227"/>
    </row>
    <row r="130" spans="1:65" s="2" customFormat="1" ht="18" customHeight="1">
      <c r="A130" s="39"/>
      <c r="B130" s="40"/>
      <c r="C130" s="41"/>
      <c r="D130" s="138" t="s">
        <v>157</v>
      </c>
      <c r="E130" s="41"/>
      <c r="F130" s="41"/>
      <c r="G130" s="41"/>
      <c r="H130" s="41"/>
      <c r="I130" s="160"/>
      <c r="J130" s="139">
        <f>ROUND(J30*T130,2)</f>
        <v>0</v>
      </c>
      <c r="K130" s="41"/>
      <c r="L130" s="226"/>
      <c r="M130" s="227"/>
      <c r="N130" s="228" t="s">
        <v>43</v>
      </c>
      <c r="O130" s="227"/>
      <c r="P130" s="227"/>
      <c r="Q130" s="227"/>
      <c r="R130" s="227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  <c r="AF130" s="227"/>
      <c r="AG130" s="227"/>
      <c r="AH130" s="227"/>
      <c r="AI130" s="227"/>
      <c r="AJ130" s="227"/>
      <c r="AK130" s="227"/>
      <c r="AL130" s="227"/>
      <c r="AM130" s="227"/>
      <c r="AN130" s="227"/>
      <c r="AO130" s="227"/>
      <c r="AP130" s="227"/>
      <c r="AQ130" s="227"/>
      <c r="AR130" s="227"/>
      <c r="AS130" s="227"/>
      <c r="AT130" s="227"/>
      <c r="AU130" s="227"/>
      <c r="AV130" s="227"/>
      <c r="AW130" s="227"/>
      <c r="AX130" s="227"/>
      <c r="AY130" s="229" t="s">
        <v>158</v>
      </c>
      <c r="AZ130" s="227"/>
      <c r="BA130" s="227"/>
      <c r="BB130" s="227"/>
      <c r="BC130" s="227"/>
      <c r="BD130" s="227"/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229" t="s">
        <v>86</v>
      </c>
      <c r="BK130" s="227"/>
      <c r="BL130" s="227"/>
      <c r="BM130" s="227"/>
    </row>
    <row r="131" spans="1:31" s="2" customFormat="1" ht="12">
      <c r="A131" s="39"/>
      <c r="B131" s="40"/>
      <c r="C131" s="41"/>
      <c r="D131" s="41"/>
      <c r="E131" s="41"/>
      <c r="F131" s="41"/>
      <c r="G131" s="41"/>
      <c r="H131" s="41"/>
      <c r="I131" s="160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29.25" customHeight="1">
      <c r="A132" s="39"/>
      <c r="B132" s="40"/>
      <c r="C132" s="149" t="s">
        <v>115</v>
      </c>
      <c r="D132" s="150"/>
      <c r="E132" s="150"/>
      <c r="F132" s="150"/>
      <c r="G132" s="150"/>
      <c r="H132" s="150"/>
      <c r="I132" s="207"/>
      <c r="J132" s="151">
        <f>ROUND(J96+J124,2)</f>
        <v>0</v>
      </c>
      <c r="K132" s="150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6.95" customHeight="1">
      <c r="A133" s="39"/>
      <c r="B133" s="67"/>
      <c r="C133" s="68"/>
      <c r="D133" s="68"/>
      <c r="E133" s="68"/>
      <c r="F133" s="68"/>
      <c r="G133" s="68"/>
      <c r="H133" s="68"/>
      <c r="I133" s="201"/>
      <c r="J133" s="68"/>
      <c r="K133" s="68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7" spans="1:31" s="2" customFormat="1" ht="6.95" customHeight="1">
      <c r="A137" s="39"/>
      <c r="B137" s="69"/>
      <c r="C137" s="70"/>
      <c r="D137" s="70"/>
      <c r="E137" s="70"/>
      <c r="F137" s="70"/>
      <c r="G137" s="70"/>
      <c r="H137" s="70"/>
      <c r="I137" s="204"/>
      <c r="J137" s="70"/>
      <c r="K137" s="70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2" customFormat="1" ht="24.95" customHeight="1">
      <c r="A138" s="39"/>
      <c r="B138" s="40"/>
      <c r="C138" s="22" t="s">
        <v>159</v>
      </c>
      <c r="D138" s="41"/>
      <c r="E138" s="41"/>
      <c r="F138" s="41"/>
      <c r="G138" s="41"/>
      <c r="H138" s="41"/>
      <c r="I138" s="160"/>
      <c r="J138" s="41"/>
      <c r="K138" s="41"/>
      <c r="L138" s="64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s="2" customFormat="1" ht="6.95" customHeight="1">
      <c r="A139" s="39"/>
      <c r="B139" s="40"/>
      <c r="C139" s="41"/>
      <c r="D139" s="41"/>
      <c r="E139" s="41"/>
      <c r="F139" s="41"/>
      <c r="G139" s="41"/>
      <c r="H139" s="41"/>
      <c r="I139" s="160"/>
      <c r="J139" s="41"/>
      <c r="K139" s="41"/>
      <c r="L139" s="64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pans="1:31" s="2" customFormat="1" ht="12" customHeight="1">
      <c r="A140" s="39"/>
      <c r="B140" s="40"/>
      <c r="C140" s="31" t="s">
        <v>16</v>
      </c>
      <c r="D140" s="41"/>
      <c r="E140" s="41"/>
      <c r="F140" s="41"/>
      <c r="G140" s="41"/>
      <c r="H140" s="41"/>
      <c r="I140" s="160"/>
      <c r="J140" s="41"/>
      <c r="K140" s="41"/>
      <c r="L140" s="64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  <row r="141" spans="1:31" s="2" customFormat="1" ht="16.5" customHeight="1">
      <c r="A141" s="39"/>
      <c r="B141" s="40"/>
      <c r="C141" s="41"/>
      <c r="D141" s="41"/>
      <c r="E141" s="205" t="str">
        <f>E7</f>
        <v>Stavební úpravy podkroví ZŠ Kostelní Lhota</v>
      </c>
      <c r="F141" s="31"/>
      <c r="G141" s="31"/>
      <c r="H141" s="31"/>
      <c r="I141" s="160"/>
      <c r="J141" s="41"/>
      <c r="K141" s="41"/>
      <c r="L141" s="64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  <row r="142" spans="1:31" s="2" customFormat="1" ht="12" customHeight="1">
      <c r="A142" s="39"/>
      <c r="B142" s="40"/>
      <c r="C142" s="31" t="s">
        <v>117</v>
      </c>
      <c r="D142" s="41"/>
      <c r="E142" s="41"/>
      <c r="F142" s="41"/>
      <c r="G142" s="41"/>
      <c r="H142" s="41"/>
      <c r="I142" s="160"/>
      <c r="J142" s="41"/>
      <c r="K142" s="41"/>
      <c r="L142" s="64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</row>
    <row r="143" spans="1:31" s="2" customFormat="1" ht="16.5" customHeight="1">
      <c r="A143" s="39"/>
      <c r="B143" s="40"/>
      <c r="C143" s="41"/>
      <c r="D143" s="41"/>
      <c r="E143" s="77" t="str">
        <f>E9</f>
        <v>01 - Stavební část</v>
      </c>
      <c r="F143" s="41"/>
      <c r="G143" s="41"/>
      <c r="H143" s="41"/>
      <c r="I143" s="160"/>
      <c r="J143" s="41"/>
      <c r="K143" s="41"/>
      <c r="L143" s="64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</row>
    <row r="144" spans="1:31" s="2" customFormat="1" ht="6.95" customHeight="1">
      <c r="A144" s="39"/>
      <c r="B144" s="40"/>
      <c r="C144" s="41"/>
      <c r="D144" s="41"/>
      <c r="E144" s="41"/>
      <c r="F144" s="41"/>
      <c r="G144" s="41"/>
      <c r="H144" s="41"/>
      <c r="I144" s="160"/>
      <c r="J144" s="41"/>
      <c r="K144" s="41"/>
      <c r="L144" s="64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</row>
    <row r="145" spans="1:31" s="2" customFormat="1" ht="12" customHeight="1">
      <c r="A145" s="39"/>
      <c r="B145" s="40"/>
      <c r="C145" s="31" t="s">
        <v>20</v>
      </c>
      <c r="D145" s="41"/>
      <c r="E145" s="41"/>
      <c r="F145" s="26" t="str">
        <f>F12</f>
        <v>Kostelní Lhota 5, 289 12 Kostelní Lhota</v>
      </c>
      <c r="G145" s="41"/>
      <c r="H145" s="41"/>
      <c r="I145" s="163" t="s">
        <v>22</v>
      </c>
      <c r="J145" s="80" t="str">
        <f>IF(J12="","",J12)</f>
        <v>11. 2. 2019</v>
      </c>
      <c r="K145" s="41"/>
      <c r="L145" s="64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</row>
    <row r="146" spans="1:31" s="2" customFormat="1" ht="6.95" customHeight="1">
      <c r="A146" s="39"/>
      <c r="B146" s="40"/>
      <c r="C146" s="41"/>
      <c r="D146" s="41"/>
      <c r="E146" s="41"/>
      <c r="F146" s="41"/>
      <c r="G146" s="41"/>
      <c r="H146" s="41"/>
      <c r="I146" s="160"/>
      <c r="J146" s="41"/>
      <c r="K146" s="41"/>
      <c r="L146" s="64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</row>
    <row r="147" spans="1:31" s="2" customFormat="1" ht="15.15" customHeight="1">
      <c r="A147" s="39"/>
      <c r="B147" s="40"/>
      <c r="C147" s="31" t="s">
        <v>24</v>
      </c>
      <c r="D147" s="41"/>
      <c r="E147" s="41"/>
      <c r="F147" s="26" t="str">
        <f>E15</f>
        <v>Obec Kostelní Lhota, Kostelní Lhota 6, Sadská</v>
      </c>
      <c r="G147" s="41"/>
      <c r="H147" s="41"/>
      <c r="I147" s="163" t="s">
        <v>30</v>
      </c>
      <c r="J147" s="35" t="str">
        <f>E21</f>
        <v>atelier 322 s.r.o.</v>
      </c>
      <c r="K147" s="41"/>
      <c r="L147" s="64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</row>
    <row r="148" spans="1:31" s="2" customFormat="1" ht="25.65" customHeight="1">
      <c r="A148" s="39"/>
      <c r="B148" s="40"/>
      <c r="C148" s="31" t="s">
        <v>28</v>
      </c>
      <c r="D148" s="41"/>
      <c r="E148" s="41"/>
      <c r="F148" s="26" t="str">
        <f>IF(E18="","",E18)</f>
        <v>Vyplň údaj</v>
      </c>
      <c r="G148" s="41"/>
      <c r="H148" s="41"/>
      <c r="I148" s="163" t="s">
        <v>33</v>
      </c>
      <c r="J148" s="35" t="str">
        <f>E24</f>
        <v>Kadeřábek, KFJ s.r.o.</v>
      </c>
      <c r="K148" s="41"/>
      <c r="L148" s="64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</row>
    <row r="149" spans="1:31" s="2" customFormat="1" ht="10.3" customHeight="1">
      <c r="A149" s="39"/>
      <c r="B149" s="40"/>
      <c r="C149" s="41"/>
      <c r="D149" s="41"/>
      <c r="E149" s="41"/>
      <c r="F149" s="41"/>
      <c r="G149" s="41"/>
      <c r="H149" s="41"/>
      <c r="I149" s="160"/>
      <c r="J149" s="41"/>
      <c r="K149" s="41"/>
      <c r="L149" s="64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</row>
    <row r="150" spans="1:31" s="11" customFormat="1" ht="29.25" customHeight="1">
      <c r="A150" s="231"/>
      <c r="B150" s="232"/>
      <c r="C150" s="233" t="s">
        <v>160</v>
      </c>
      <c r="D150" s="234" t="s">
        <v>63</v>
      </c>
      <c r="E150" s="234" t="s">
        <v>59</v>
      </c>
      <c r="F150" s="234" t="s">
        <v>60</v>
      </c>
      <c r="G150" s="234" t="s">
        <v>161</v>
      </c>
      <c r="H150" s="234" t="s">
        <v>162</v>
      </c>
      <c r="I150" s="235" t="s">
        <v>163</v>
      </c>
      <c r="J150" s="236" t="s">
        <v>122</v>
      </c>
      <c r="K150" s="237" t="s">
        <v>164</v>
      </c>
      <c r="L150" s="238"/>
      <c r="M150" s="101" t="s">
        <v>1</v>
      </c>
      <c r="N150" s="102" t="s">
        <v>42</v>
      </c>
      <c r="O150" s="102" t="s">
        <v>165</v>
      </c>
      <c r="P150" s="102" t="s">
        <v>166</v>
      </c>
      <c r="Q150" s="102" t="s">
        <v>167</v>
      </c>
      <c r="R150" s="102" t="s">
        <v>168</v>
      </c>
      <c r="S150" s="102" t="s">
        <v>169</v>
      </c>
      <c r="T150" s="103" t="s">
        <v>170</v>
      </c>
      <c r="U150" s="231"/>
      <c r="V150" s="231"/>
      <c r="W150" s="231"/>
      <c r="X150" s="231"/>
      <c r="Y150" s="231"/>
      <c r="Z150" s="231"/>
      <c r="AA150" s="231"/>
      <c r="AB150" s="231"/>
      <c r="AC150" s="231"/>
      <c r="AD150" s="231"/>
      <c r="AE150" s="231"/>
    </row>
    <row r="151" spans="1:63" s="2" customFormat="1" ht="22.8" customHeight="1">
      <c r="A151" s="39"/>
      <c r="B151" s="40"/>
      <c r="C151" s="108" t="s">
        <v>171</v>
      </c>
      <c r="D151" s="41"/>
      <c r="E151" s="41"/>
      <c r="F151" s="41"/>
      <c r="G151" s="41"/>
      <c r="H151" s="41"/>
      <c r="I151" s="160"/>
      <c r="J151" s="239">
        <f>BK151</f>
        <v>0</v>
      </c>
      <c r="K151" s="41"/>
      <c r="L151" s="42"/>
      <c r="M151" s="104"/>
      <c r="N151" s="240"/>
      <c r="O151" s="105"/>
      <c r="P151" s="241">
        <f>P152+P269+P583</f>
        <v>0</v>
      </c>
      <c r="Q151" s="105"/>
      <c r="R151" s="241">
        <f>R152+R269+R583</f>
        <v>129.29528504</v>
      </c>
      <c r="S151" s="105"/>
      <c r="T151" s="242">
        <f>T152+T269+T583</f>
        <v>73.74003586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6" t="s">
        <v>77</v>
      </c>
      <c r="AU151" s="16" t="s">
        <v>124</v>
      </c>
      <c r="BK151" s="243">
        <f>BK152+BK269+BK583</f>
        <v>0</v>
      </c>
    </row>
    <row r="152" spans="1:63" s="12" customFormat="1" ht="25.9" customHeight="1">
      <c r="A152" s="12"/>
      <c r="B152" s="244"/>
      <c r="C152" s="245"/>
      <c r="D152" s="246" t="s">
        <v>77</v>
      </c>
      <c r="E152" s="247" t="s">
        <v>172</v>
      </c>
      <c r="F152" s="247" t="s">
        <v>173</v>
      </c>
      <c r="G152" s="245"/>
      <c r="H152" s="245"/>
      <c r="I152" s="248"/>
      <c r="J152" s="249">
        <f>BK152</f>
        <v>0</v>
      </c>
      <c r="K152" s="245"/>
      <c r="L152" s="250"/>
      <c r="M152" s="251"/>
      <c r="N152" s="252"/>
      <c r="O152" s="252"/>
      <c r="P152" s="253">
        <f>P153+P172+P175+P202+P222+P260+P267</f>
        <v>0</v>
      </c>
      <c r="Q152" s="252"/>
      <c r="R152" s="253">
        <f>R153+R172+R175+R202+R222+R260+R267</f>
        <v>55.818788739999995</v>
      </c>
      <c r="S152" s="252"/>
      <c r="T152" s="254">
        <f>T153+T172+T175+T202+T222+T260+T267</f>
        <v>43.673034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55" t="s">
        <v>86</v>
      </c>
      <c r="AT152" s="256" t="s">
        <v>77</v>
      </c>
      <c r="AU152" s="256" t="s">
        <v>78</v>
      </c>
      <c r="AY152" s="255" t="s">
        <v>174</v>
      </c>
      <c r="BK152" s="257">
        <f>BK153+BK172+BK175+BK202+BK222+BK260+BK267</f>
        <v>0</v>
      </c>
    </row>
    <row r="153" spans="1:63" s="12" customFormat="1" ht="22.8" customHeight="1">
      <c r="A153" s="12"/>
      <c r="B153" s="244"/>
      <c r="C153" s="245"/>
      <c r="D153" s="246" t="s">
        <v>77</v>
      </c>
      <c r="E153" s="258" t="s">
        <v>86</v>
      </c>
      <c r="F153" s="258" t="s">
        <v>175</v>
      </c>
      <c r="G153" s="245"/>
      <c r="H153" s="245"/>
      <c r="I153" s="248"/>
      <c r="J153" s="259">
        <f>BK153</f>
        <v>0</v>
      </c>
      <c r="K153" s="245"/>
      <c r="L153" s="250"/>
      <c r="M153" s="251"/>
      <c r="N153" s="252"/>
      <c r="O153" s="252"/>
      <c r="P153" s="253">
        <f>SUM(P154:P171)</f>
        <v>0</v>
      </c>
      <c r="Q153" s="252"/>
      <c r="R153" s="253">
        <f>SUM(R154:R171)</f>
        <v>8</v>
      </c>
      <c r="S153" s="252"/>
      <c r="T153" s="254">
        <f>SUM(T154:T171)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55" t="s">
        <v>86</v>
      </c>
      <c r="AT153" s="256" t="s">
        <v>77</v>
      </c>
      <c r="AU153" s="256" t="s">
        <v>86</v>
      </c>
      <c r="AY153" s="255" t="s">
        <v>174</v>
      </c>
      <c r="BK153" s="257">
        <f>SUM(BK154:BK171)</f>
        <v>0</v>
      </c>
    </row>
    <row r="154" spans="1:65" s="2" customFormat="1" ht="21.75" customHeight="1">
      <c r="A154" s="39"/>
      <c r="B154" s="40"/>
      <c r="C154" s="260" t="s">
        <v>86</v>
      </c>
      <c r="D154" s="260" t="s">
        <v>176</v>
      </c>
      <c r="E154" s="261" t="s">
        <v>177</v>
      </c>
      <c r="F154" s="262" t="s">
        <v>178</v>
      </c>
      <c r="G154" s="263" t="s">
        <v>179</v>
      </c>
      <c r="H154" s="264">
        <v>4.8</v>
      </c>
      <c r="I154" s="265"/>
      <c r="J154" s="266">
        <f>ROUND(I154*H154,2)</f>
        <v>0</v>
      </c>
      <c r="K154" s="267"/>
      <c r="L154" s="42"/>
      <c r="M154" s="268" t="s">
        <v>1</v>
      </c>
      <c r="N154" s="269" t="s">
        <v>43</v>
      </c>
      <c r="O154" s="92"/>
      <c r="P154" s="270">
        <f>O154*H154</f>
        <v>0</v>
      </c>
      <c r="Q154" s="270">
        <v>0</v>
      </c>
      <c r="R154" s="270">
        <f>Q154*H154</f>
        <v>0</v>
      </c>
      <c r="S154" s="270">
        <v>0</v>
      </c>
      <c r="T154" s="27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72" t="s">
        <v>180</v>
      </c>
      <c r="AT154" s="272" t="s">
        <v>176</v>
      </c>
      <c r="AU154" s="272" t="s">
        <v>88</v>
      </c>
      <c r="AY154" s="16" t="s">
        <v>174</v>
      </c>
      <c r="BE154" s="144">
        <f>IF(N154="základní",J154,0)</f>
        <v>0</v>
      </c>
      <c r="BF154" s="144">
        <f>IF(N154="snížená",J154,0)</f>
        <v>0</v>
      </c>
      <c r="BG154" s="144">
        <f>IF(N154="zákl. přenesená",J154,0)</f>
        <v>0</v>
      </c>
      <c r="BH154" s="144">
        <f>IF(N154="sníž. přenesená",J154,0)</f>
        <v>0</v>
      </c>
      <c r="BI154" s="144">
        <f>IF(N154="nulová",J154,0)</f>
        <v>0</v>
      </c>
      <c r="BJ154" s="16" t="s">
        <v>86</v>
      </c>
      <c r="BK154" s="144">
        <f>ROUND(I154*H154,2)</f>
        <v>0</v>
      </c>
      <c r="BL154" s="16" t="s">
        <v>180</v>
      </c>
      <c r="BM154" s="272" t="s">
        <v>181</v>
      </c>
    </row>
    <row r="155" spans="1:47" s="2" customFormat="1" ht="12">
      <c r="A155" s="39"/>
      <c r="B155" s="40"/>
      <c r="C155" s="41"/>
      <c r="D155" s="273" t="s">
        <v>182</v>
      </c>
      <c r="E155" s="41"/>
      <c r="F155" s="274" t="s">
        <v>183</v>
      </c>
      <c r="G155" s="41"/>
      <c r="H155" s="41"/>
      <c r="I155" s="160"/>
      <c r="J155" s="41"/>
      <c r="K155" s="41"/>
      <c r="L155" s="42"/>
      <c r="M155" s="275"/>
      <c r="N155" s="276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6" t="s">
        <v>182</v>
      </c>
      <c r="AU155" s="16" t="s">
        <v>88</v>
      </c>
    </row>
    <row r="156" spans="1:51" s="13" customFormat="1" ht="12">
      <c r="A156" s="13"/>
      <c r="B156" s="277"/>
      <c r="C156" s="278"/>
      <c r="D156" s="273" t="s">
        <v>184</v>
      </c>
      <c r="E156" s="279" t="s">
        <v>1</v>
      </c>
      <c r="F156" s="280" t="s">
        <v>185</v>
      </c>
      <c r="G156" s="278"/>
      <c r="H156" s="281">
        <v>4.8</v>
      </c>
      <c r="I156" s="282"/>
      <c r="J156" s="278"/>
      <c r="K156" s="278"/>
      <c r="L156" s="283"/>
      <c r="M156" s="284"/>
      <c r="N156" s="285"/>
      <c r="O156" s="285"/>
      <c r="P156" s="285"/>
      <c r="Q156" s="285"/>
      <c r="R156" s="285"/>
      <c r="S156" s="285"/>
      <c r="T156" s="28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87" t="s">
        <v>184</v>
      </c>
      <c r="AU156" s="287" t="s">
        <v>88</v>
      </c>
      <c r="AV156" s="13" t="s">
        <v>88</v>
      </c>
      <c r="AW156" s="13" t="s">
        <v>32</v>
      </c>
      <c r="AX156" s="13" t="s">
        <v>86</v>
      </c>
      <c r="AY156" s="287" t="s">
        <v>174</v>
      </c>
    </row>
    <row r="157" spans="1:65" s="2" customFormat="1" ht="21.75" customHeight="1">
      <c r="A157" s="39"/>
      <c r="B157" s="40"/>
      <c r="C157" s="260" t="s">
        <v>88</v>
      </c>
      <c r="D157" s="260" t="s">
        <v>176</v>
      </c>
      <c r="E157" s="261" t="s">
        <v>186</v>
      </c>
      <c r="F157" s="262" t="s">
        <v>187</v>
      </c>
      <c r="G157" s="263" t="s">
        <v>179</v>
      </c>
      <c r="H157" s="264">
        <v>5.5</v>
      </c>
      <c r="I157" s="265"/>
      <c r="J157" s="266">
        <f>ROUND(I157*H157,2)</f>
        <v>0</v>
      </c>
      <c r="K157" s="267"/>
      <c r="L157" s="42"/>
      <c r="M157" s="268" t="s">
        <v>1</v>
      </c>
      <c r="N157" s="269" t="s">
        <v>43</v>
      </c>
      <c r="O157" s="92"/>
      <c r="P157" s="270">
        <f>O157*H157</f>
        <v>0</v>
      </c>
      <c r="Q157" s="270">
        <v>0</v>
      </c>
      <c r="R157" s="270">
        <f>Q157*H157</f>
        <v>0</v>
      </c>
      <c r="S157" s="270">
        <v>0</v>
      </c>
      <c r="T157" s="27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72" t="s">
        <v>180</v>
      </c>
      <c r="AT157" s="272" t="s">
        <v>176</v>
      </c>
      <c r="AU157" s="272" t="s">
        <v>88</v>
      </c>
      <c r="AY157" s="16" t="s">
        <v>174</v>
      </c>
      <c r="BE157" s="144">
        <f>IF(N157="základní",J157,0)</f>
        <v>0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16" t="s">
        <v>86</v>
      </c>
      <c r="BK157" s="144">
        <f>ROUND(I157*H157,2)</f>
        <v>0</v>
      </c>
      <c r="BL157" s="16" t="s">
        <v>180</v>
      </c>
      <c r="BM157" s="272" t="s">
        <v>188</v>
      </c>
    </row>
    <row r="158" spans="1:51" s="13" customFormat="1" ht="12">
      <c r="A158" s="13"/>
      <c r="B158" s="277"/>
      <c r="C158" s="278"/>
      <c r="D158" s="273" t="s">
        <v>184</v>
      </c>
      <c r="E158" s="279" t="s">
        <v>1</v>
      </c>
      <c r="F158" s="280" t="s">
        <v>189</v>
      </c>
      <c r="G158" s="278"/>
      <c r="H158" s="281">
        <v>5.5</v>
      </c>
      <c r="I158" s="282"/>
      <c r="J158" s="278"/>
      <c r="K158" s="278"/>
      <c r="L158" s="283"/>
      <c r="M158" s="284"/>
      <c r="N158" s="285"/>
      <c r="O158" s="285"/>
      <c r="P158" s="285"/>
      <c r="Q158" s="285"/>
      <c r="R158" s="285"/>
      <c r="S158" s="285"/>
      <c r="T158" s="28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87" t="s">
        <v>184</v>
      </c>
      <c r="AU158" s="287" t="s">
        <v>88</v>
      </c>
      <c r="AV158" s="13" t="s">
        <v>88</v>
      </c>
      <c r="AW158" s="13" t="s">
        <v>32</v>
      </c>
      <c r="AX158" s="13" t="s">
        <v>86</v>
      </c>
      <c r="AY158" s="287" t="s">
        <v>174</v>
      </c>
    </row>
    <row r="159" spans="1:65" s="2" customFormat="1" ht="21.75" customHeight="1">
      <c r="A159" s="39"/>
      <c r="B159" s="40"/>
      <c r="C159" s="260" t="s">
        <v>190</v>
      </c>
      <c r="D159" s="260" t="s">
        <v>176</v>
      </c>
      <c r="E159" s="261" t="s">
        <v>191</v>
      </c>
      <c r="F159" s="262" t="s">
        <v>192</v>
      </c>
      <c r="G159" s="263" t="s">
        <v>179</v>
      </c>
      <c r="H159" s="264">
        <v>5.5</v>
      </c>
      <c r="I159" s="265"/>
      <c r="J159" s="266">
        <f>ROUND(I159*H159,2)</f>
        <v>0</v>
      </c>
      <c r="K159" s="267"/>
      <c r="L159" s="42"/>
      <c r="M159" s="268" t="s">
        <v>1</v>
      </c>
      <c r="N159" s="269" t="s">
        <v>43</v>
      </c>
      <c r="O159" s="92"/>
      <c r="P159" s="270">
        <f>O159*H159</f>
        <v>0</v>
      </c>
      <c r="Q159" s="270">
        <v>0</v>
      </c>
      <c r="R159" s="270">
        <f>Q159*H159</f>
        <v>0</v>
      </c>
      <c r="S159" s="270">
        <v>0</v>
      </c>
      <c r="T159" s="27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72" t="s">
        <v>180</v>
      </c>
      <c r="AT159" s="272" t="s">
        <v>176</v>
      </c>
      <c r="AU159" s="272" t="s">
        <v>88</v>
      </c>
      <c r="AY159" s="16" t="s">
        <v>174</v>
      </c>
      <c r="BE159" s="144">
        <f>IF(N159="základní",J159,0)</f>
        <v>0</v>
      </c>
      <c r="BF159" s="144">
        <f>IF(N159="snížená",J159,0)</f>
        <v>0</v>
      </c>
      <c r="BG159" s="144">
        <f>IF(N159="zákl. přenesená",J159,0)</f>
        <v>0</v>
      </c>
      <c r="BH159" s="144">
        <f>IF(N159="sníž. přenesená",J159,0)</f>
        <v>0</v>
      </c>
      <c r="BI159" s="144">
        <f>IF(N159="nulová",J159,0)</f>
        <v>0</v>
      </c>
      <c r="BJ159" s="16" t="s">
        <v>86</v>
      </c>
      <c r="BK159" s="144">
        <f>ROUND(I159*H159,2)</f>
        <v>0</v>
      </c>
      <c r="BL159" s="16" t="s">
        <v>180</v>
      </c>
      <c r="BM159" s="272" t="s">
        <v>193</v>
      </c>
    </row>
    <row r="160" spans="1:65" s="2" customFormat="1" ht="21.75" customHeight="1">
      <c r="A160" s="39"/>
      <c r="B160" s="40"/>
      <c r="C160" s="260" t="s">
        <v>180</v>
      </c>
      <c r="D160" s="260" t="s">
        <v>176</v>
      </c>
      <c r="E160" s="261" t="s">
        <v>194</v>
      </c>
      <c r="F160" s="262" t="s">
        <v>195</v>
      </c>
      <c r="G160" s="263" t="s">
        <v>179</v>
      </c>
      <c r="H160" s="264">
        <v>14.3</v>
      </c>
      <c r="I160" s="265"/>
      <c r="J160" s="266">
        <f>ROUND(I160*H160,2)</f>
        <v>0</v>
      </c>
      <c r="K160" s="267"/>
      <c r="L160" s="42"/>
      <c r="M160" s="268" t="s">
        <v>1</v>
      </c>
      <c r="N160" s="269" t="s">
        <v>43</v>
      </c>
      <c r="O160" s="92"/>
      <c r="P160" s="270">
        <f>O160*H160</f>
        <v>0</v>
      </c>
      <c r="Q160" s="270">
        <v>0</v>
      </c>
      <c r="R160" s="270">
        <f>Q160*H160</f>
        <v>0</v>
      </c>
      <c r="S160" s="270">
        <v>0</v>
      </c>
      <c r="T160" s="27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72" t="s">
        <v>180</v>
      </c>
      <c r="AT160" s="272" t="s">
        <v>176</v>
      </c>
      <c r="AU160" s="272" t="s">
        <v>88</v>
      </c>
      <c r="AY160" s="16" t="s">
        <v>174</v>
      </c>
      <c r="BE160" s="144">
        <f>IF(N160="základní",J160,0)</f>
        <v>0</v>
      </c>
      <c r="BF160" s="144">
        <f>IF(N160="snížená",J160,0)</f>
        <v>0</v>
      </c>
      <c r="BG160" s="144">
        <f>IF(N160="zákl. přenesená",J160,0)</f>
        <v>0</v>
      </c>
      <c r="BH160" s="144">
        <f>IF(N160="sníž. přenesená",J160,0)</f>
        <v>0</v>
      </c>
      <c r="BI160" s="144">
        <f>IF(N160="nulová",J160,0)</f>
        <v>0</v>
      </c>
      <c r="BJ160" s="16" t="s">
        <v>86</v>
      </c>
      <c r="BK160" s="144">
        <f>ROUND(I160*H160,2)</f>
        <v>0</v>
      </c>
      <c r="BL160" s="16" t="s">
        <v>180</v>
      </c>
      <c r="BM160" s="272" t="s">
        <v>196</v>
      </c>
    </row>
    <row r="161" spans="1:51" s="13" customFormat="1" ht="12">
      <c r="A161" s="13"/>
      <c r="B161" s="277"/>
      <c r="C161" s="278"/>
      <c r="D161" s="273" t="s">
        <v>184</v>
      </c>
      <c r="E161" s="279" t="s">
        <v>1</v>
      </c>
      <c r="F161" s="280" t="s">
        <v>197</v>
      </c>
      <c r="G161" s="278"/>
      <c r="H161" s="281">
        <v>14.3</v>
      </c>
      <c r="I161" s="282"/>
      <c r="J161" s="278"/>
      <c r="K161" s="278"/>
      <c r="L161" s="283"/>
      <c r="M161" s="284"/>
      <c r="N161" s="285"/>
      <c r="O161" s="285"/>
      <c r="P161" s="285"/>
      <c r="Q161" s="285"/>
      <c r="R161" s="285"/>
      <c r="S161" s="285"/>
      <c r="T161" s="28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87" t="s">
        <v>184</v>
      </c>
      <c r="AU161" s="287" t="s">
        <v>88</v>
      </c>
      <c r="AV161" s="13" t="s">
        <v>88</v>
      </c>
      <c r="AW161" s="13" t="s">
        <v>32</v>
      </c>
      <c r="AX161" s="13" t="s">
        <v>86</v>
      </c>
      <c r="AY161" s="287" t="s">
        <v>174</v>
      </c>
    </row>
    <row r="162" spans="1:65" s="2" customFormat="1" ht="16.5" customHeight="1">
      <c r="A162" s="39"/>
      <c r="B162" s="40"/>
      <c r="C162" s="288" t="s">
        <v>198</v>
      </c>
      <c r="D162" s="288" t="s">
        <v>199</v>
      </c>
      <c r="E162" s="289" t="s">
        <v>200</v>
      </c>
      <c r="F162" s="290" t="s">
        <v>201</v>
      </c>
      <c r="G162" s="291" t="s">
        <v>202</v>
      </c>
      <c r="H162" s="292">
        <v>8</v>
      </c>
      <c r="I162" s="293"/>
      <c r="J162" s="294">
        <f>ROUND(I162*H162,2)</f>
        <v>0</v>
      </c>
      <c r="K162" s="295"/>
      <c r="L162" s="296"/>
      <c r="M162" s="297" t="s">
        <v>1</v>
      </c>
      <c r="N162" s="298" t="s">
        <v>43</v>
      </c>
      <c r="O162" s="92"/>
      <c r="P162" s="270">
        <f>O162*H162</f>
        <v>0</v>
      </c>
      <c r="Q162" s="270">
        <v>1</v>
      </c>
      <c r="R162" s="270">
        <f>Q162*H162</f>
        <v>8</v>
      </c>
      <c r="S162" s="270">
        <v>0</v>
      </c>
      <c r="T162" s="27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72" t="s">
        <v>203</v>
      </c>
      <c r="AT162" s="272" t="s">
        <v>199</v>
      </c>
      <c r="AU162" s="272" t="s">
        <v>88</v>
      </c>
      <c r="AY162" s="16" t="s">
        <v>174</v>
      </c>
      <c r="BE162" s="144">
        <f>IF(N162="základní",J162,0)</f>
        <v>0</v>
      </c>
      <c r="BF162" s="144">
        <f>IF(N162="snížená",J162,0)</f>
        <v>0</v>
      </c>
      <c r="BG162" s="144">
        <f>IF(N162="zákl. přenesená",J162,0)</f>
        <v>0</v>
      </c>
      <c r="BH162" s="144">
        <f>IF(N162="sníž. přenesená",J162,0)</f>
        <v>0</v>
      </c>
      <c r="BI162" s="144">
        <f>IF(N162="nulová",J162,0)</f>
        <v>0</v>
      </c>
      <c r="BJ162" s="16" t="s">
        <v>86</v>
      </c>
      <c r="BK162" s="144">
        <f>ROUND(I162*H162,2)</f>
        <v>0</v>
      </c>
      <c r="BL162" s="16" t="s">
        <v>180</v>
      </c>
      <c r="BM162" s="272" t="s">
        <v>204</v>
      </c>
    </row>
    <row r="163" spans="1:51" s="13" customFormat="1" ht="12">
      <c r="A163" s="13"/>
      <c r="B163" s="277"/>
      <c r="C163" s="278"/>
      <c r="D163" s="273" t="s">
        <v>184</v>
      </c>
      <c r="E163" s="279" t="s">
        <v>1</v>
      </c>
      <c r="F163" s="280" t="s">
        <v>205</v>
      </c>
      <c r="G163" s="278"/>
      <c r="H163" s="281">
        <v>8</v>
      </c>
      <c r="I163" s="282"/>
      <c r="J163" s="278"/>
      <c r="K163" s="278"/>
      <c r="L163" s="283"/>
      <c r="M163" s="284"/>
      <c r="N163" s="285"/>
      <c r="O163" s="285"/>
      <c r="P163" s="285"/>
      <c r="Q163" s="285"/>
      <c r="R163" s="285"/>
      <c r="S163" s="285"/>
      <c r="T163" s="28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87" t="s">
        <v>184</v>
      </c>
      <c r="AU163" s="287" t="s">
        <v>88</v>
      </c>
      <c r="AV163" s="13" t="s">
        <v>88</v>
      </c>
      <c r="AW163" s="13" t="s">
        <v>32</v>
      </c>
      <c r="AX163" s="13" t="s">
        <v>86</v>
      </c>
      <c r="AY163" s="287" t="s">
        <v>174</v>
      </c>
    </row>
    <row r="164" spans="1:65" s="2" customFormat="1" ht="21.75" customHeight="1">
      <c r="A164" s="39"/>
      <c r="B164" s="40"/>
      <c r="C164" s="260" t="s">
        <v>206</v>
      </c>
      <c r="D164" s="260" t="s">
        <v>176</v>
      </c>
      <c r="E164" s="261" t="s">
        <v>207</v>
      </c>
      <c r="F164" s="262" t="s">
        <v>208</v>
      </c>
      <c r="G164" s="263" t="s">
        <v>179</v>
      </c>
      <c r="H164" s="264">
        <v>71.5</v>
      </c>
      <c r="I164" s="265"/>
      <c r="J164" s="266">
        <f>ROUND(I164*H164,2)</f>
        <v>0</v>
      </c>
      <c r="K164" s="267"/>
      <c r="L164" s="42"/>
      <c r="M164" s="268" t="s">
        <v>1</v>
      </c>
      <c r="N164" s="269" t="s">
        <v>43</v>
      </c>
      <c r="O164" s="92"/>
      <c r="P164" s="270">
        <f>O164*H164</f>
        <v>0</v>
      </c>
      <c r="Q164" s="270">
        <v>0</v>
      </c>
      <c r="R164" s="270">
        <f>Q164*H164</f>
        <v>0</v>
      </c>
      <c r="S164" s="270">
        <v>0</v>
      </c>
      <c r="T164" s="27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72" t="s">
        <v>180</v>
      </c>
      <c r="AT164" s="272" t="s">
        <v>176</v>
      </c>
      <c r="AU164" s="272" t="s">
        <v>88</v>
      </c>
      <c r="AY164" s="16" t="s">
        <v>174</v>
      </c>
      <c r="BE164" s="144">
        <f>IF(N164="základní",J164,0)</f>
        <v>0</v>
      </c>
      <c r="BF164" s="144">
        <f>IF(N164="snížená",J164,0)</f>
        <v>0</v>
      </c>
      <c r="BG164" s="144">
        <f>IF(N164="zákl. přenesená",J164,0)</f>
        <v>0</v>
      </c>
      <c r="BH164" s="144">
        <f>IF(N164="sníž. přenesená",J164,0)</f>
        <v>0</v>
      </c>
      <c r="BI164" s="144">
        <f>IF(N164="nulová",J164,0)</f>
        <v>0</v>
      </c>
      <c r="BJ164" s="16" t="s">
        <v>86</v>
      </c>
      <c r="BK164" s="144">
        <f>ROUND(I164*H164,2)</f>
        <v>0</v>
      </c>
      <c r="BL164" s="16" t="s">
        <v>180</v>
      </c>
      <c r="BM164" s="272" t="s">
        <v>209</v>
      </c>
    </row>
    <row r="165" spans="1:47" s="2" customFormat="1" ht="12">
      <c r="A165" s="39"/>
      <c r="B165" s="40"/>
      <c r="C165" s="41"/>
      <c r="D165" s="273" t="s">
        <v>182</v>
      </c>
      <c r="E165" s="41"/>
      <c r="F165" s="274" t="s">
        <v>210</v>
      </c>
      <c r="G165" s="41"/>
      <c r="H165" s="41"/>
      <c r="I165" s="160"/>
      <c r="J165" s="41"/>
      <c r="K165" s="41"/>
      <c r="L165" s="42"/>
      <c r="M165" s="275"/>
      <c r="N165" s="276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6" t="s">
        <v>182</v>
      </c>
      <c r="AU165" s="16" t="s">
        <v>88</v>
      </c>
    </row>
    <row r="166" spans="1:51" s="13" customFormat="1" ht="12">
      <c r="A166" s="13"/>
      <c r="B166" s="277"/>
      <c r="C166" s="278"/>
      <c r="D166" s="273" t="s">
        <v>184</v>
      </c>
      <c r="E166" s="278"/>
      <c r="F166" s="280" t="s">
        <v>211</v>
      </c>
      <c r="G166" s="278"/>
      <c r="H166" s="281">
        <v>71.5</v>
      </c>
      <c r="I166" s="282"/>
      <c r="J166" s="278"/>
      <c r="K166" s="278"/>
      <c r="L166" s="283"/>
      <c r="M166" s="284"/>
      <c r="N166" s="285"/>
      <c r="O166" s="285"/>
      <c r="P166" s="285"/>
      <c r="Q166" s="285"/>
      <c r="R166" s="285"/>
      <c r="S166" s="285"/>
      <c r="T166" s="28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87" t="s">
        <v>184</v>
      </c>
      <c r="AU166" s="287" t="s">
        <v>88</v>
      </c>
      <c r="AV166" s="13" t="s">
        <v>88</v>
      </c>
      <c r="AW166" s="13" t="s">
        <v>4</v>
      </c>
      <c r="AX166" s="13" t="s">
        <v>86</v>
      </c>
      <c r="AY166" s="287" t="s">
        <v>174</v>
      </c>
    </row>
    <row r="167" spans="1:65" s="2" customFormat="1" ht="16.5" customHeight="1">
      <c r="A167" s="39"/>
      <c r="B167" s="40"/>
      <c r="C167" s="260" t="s">
        <v>212</v>
      </c>
      <c r="D167" s="260" t="s">
        <v>176</v>
      </c>
      <c r="E167" s="261" t="s">
        <v>213</v>
      </c>
      <c r="F167" s="262" t="s">
        <v>214</v>
      </c>
      <c r="G167" s="263" t="s">
        <v>179</v>
      </c>
      <c r="H167" s="264">
        <v>10.3</v>
      </c>
      <c r="I167" s="265"/>
      <c r="J167" s="266">
        <f>ROUND(I167*H167,2)</f>
        <v>0</v>
      </c>
      <c r="K167" s="267"/>
      <c r="L167" s="42"/>
      <c r="M167" s="268" t="s">
        <v>1</v>
      </c>
      <c r="N167" s="269" t="s">
        <v>43</v>
      </c>
      <c r="O167" s="92"/>
      <c r="P167" s="270">
        <f>O167*H167</f>
        <v>0</v>
      </c>
      <c r="Q167" s="270">
        <v>0</v>
      </c>
      <c r="R167" s="270">
        <f>Q167*H167</f>
        <v>0</v>
      </c>
      <c r="S167" s="270">
        <v>0</v>
      </c>
      <c r="T167" s="27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72" t="s">
        <v>180</v>
      </c>
      <c r="AT167" s="272" t="s">
        <v>176</v>
      </c>
      <c r="AU167" s="272" t="s">
        <v>88</v>
      </c>
      <c r="AY167" s="16" t="s">
        <v>174</v>
      </c>
      <c r="BE167" s="144">
        <f>IF(N167="základní",J167,0)</f>
        <v>0</v>
      </c>
      <c r="BF167" s="144">
        <f>IF(N167="snížená",J167,0)</f>
        <v>0</v>
      </c>
      <c r="BG167" s="144">
        <f>IF(N167="zákl. přenesená",J167,0)</f>
        <v>0</v>
      </c>
      <c r="BH167" s="144">
        <f>IF(N167="sníž. přenesená",J167,0)</f>
        <v>0</v>
      </c>
      <c r="BI167" s="144">
        <f>IF(N167="nulová",J167,0)</f>
        <v>0</v>
      </c>
      <c r="BJ167" s="16" t="s">
        <v>86</v>
      </c>
      <c r="BK167" s="144">
        <f>ROUND(I167*H167,2)</f>
        <v>0</v>
      </c>
      <c r="BL167" s="16" t="s">
        <v>180</v>
      </c>
      <c r="BM167" s="272" t="s">
        <v>215</v>
      </c>
    </row>
    <row r="168" spans="1:65" s="2" customFormat="1" ht="16.5" customHeight="1">
      <c r="A168" s="39"/>
      <c r="B168" s="40"/>
      <c r="C168" s="260" t="s">
        <v>203</v>
      </c>
      <c r="D168" s="260" t="s">
        <v>176</v>
      </c>
      <c r="E168" s="261" t="s">
        <v>216</v>
      </c>
      <c r="F168" s="262" t="s">
        <v>217</v>
      </c>
      <c r="G168" s="263" t="s">
        <v>179</v>
      </c>
      <c r="H168" s="264">
        <v>10.3</v>
      </c>
      <c r="I168" s="265"/>
      <c r="J168" s="266">
        <f>ROUND(I168*H168,2)</f>
        <v>0</v>
      </c>
      <c r="K168" s="267"/>
      <c r="L168" s="42"/>
      <c r="M168" s="268" t="s">
        <v>1</v>
      </c>
      <c r="N168" s="269" t="s">
        <v>43</v>
      </c>
      <c r="O168" s="92"/>
      <c r="P168" s="270">
        <f>O168*H168</f>
        <v>0</v>
      </c>
      <c r="Q168" s="270">
        <v>0</v>
      </c>
      <c r="R168" s="270">
        <f>Q168*H168</f>
        <v>0</v>
      </c>
      <c r="S168" s="270">
        <v>0</v>
      </c>
      <c r="T168" s="27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72" t="s">
        <v>180</v>
      </c>
      <c r="AT168" s="272" t="s">
        <v>176</v>
      </c>
      <c r="AU168" s="272" t="s">
        <v>88</v>
      </c>
      <c r="AY168" s="16" t="s">
        <v>174</v>
      </c>
      <c r="BE168" s="144">
        <f>IF(N168="základní",J168,0)</f>
        <v>0</v>
      </c>
      <c r="BF168" s="144">
        <f>IF(N168="snížená",J168,0)</f>
        <v>0</v>
      </c>
      <c r="BG168" s="144">
        <f>IF(N168="zákl. přenesená",J168,0)</f>
        <v>0</v>
      </c>
      <c r="BH168" s="144">
        <f>IF(N168="sníž. přenesená",J168,0)</f>
        <v>0</v>
      </c>
      <c r="BI168" s="144">
        <f>IF(N168="nulová",J168,0)</f>
        <v>0</v>
      </c>
      <c r="BJ168" s="16" t="s">
        <v>86</v>
      </c>
      <c r="BK168" s="144">
        <f>ROUND(I168*H168,2)</f>
        <v>0</v>
      </c>
      <c r="BL168" s="16" t="s">
        <v>180</v>
      </c>
      <c r="BM168" s="272" t="s">
        <v>218</v>
      </c>
    </row>
    <row r="169" spans="1:65" s="2" customFormat="1" ht="21.75" customHeight="1">
      <c r="A169" s="39"/>
      <c r="B169" s="40"/>
      <c r="C169" s="260" t="s">
        <v>219</v>
      </c>
      <c r="D169" s="260" t="s">
        <v>176</v>
      </c>
      <c r="E169" s="261" t="s">
        <v>220</v>
      </c>
      <c r="F169" s="262" t="s">
        <v>221</v>
      </c>
      <c r="G169" s="263" t="s">
        <v>202</v>
      </c>
      <c r="H169" s="264">
        <v>10.3</v>
      </c>
      <c r="I169" s="265"/>
      <c r="J169" s="266">
        <f>ROUND(I169*H169,2)</f>
        <v>0</v>
      </c>
      <c r="K169" s="267"/>
      <c r="L169" s="42"/>
      <c r="M169" s="268" t="s">
        <v>1</v>
      </c>
      <c r="N169" s="269" t="s">
        <v>43</v>
      </c>
      <c r="O169" s="92"/>
      <c r="P169" s="270">
        <f>O169*H169</f>
        <v>0</v>
      </c>
      <c r="Q169" s="270">
        <v>0</v>
      </c>
      <c r="R169" s="270">
        <f>Q169*H169</f>
        <v>0</v>
      </c>
      <c r="S169" s="270">
        <v>0</v>
      </c>
      <c r="T169" s="27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72" t="s">
        <v>180</v>
      </c>
      <c r="AT169" s="272" t="s">
        <v>176</v>
      </c>
      <c r="AU169" s="272" t="s">
        <v>88</v>
      </c>
      <c r="AY169" s="16" t="s">
        <v>174</v>
      </c>
      <c r="BE169" s="144">
        <f>IF(N169="základní",J169,0)</f>
        <v>0</v>
      </c>
      <c r="BF169" s="144">
        <f>IF(N169="snížená",J169,0)</f>
        <v>0</v>
      </c>
      <c r="BG169" s="144">
        <f>IF(N169="zákl. přenesená",J169,0)</f>
        <v>0</v>
      </c>
      <c r="BH169" s="144">
        <f>IF(N169="sníž. přenesená",J169,0)</f>
        <v>0</v>
      </c>
      <c r="BI169" s="144">
        <f>IF(N169="nulová",J169,0)</f>
        <v>0</v>
      </c>
      <c r="BJ169" s="16" t="s">
        <v>86</v>
      </c>
      <c r="BK169" s="144">
        <f>ROUND(I169*H169,2)</f>
        <v>0</v>
      </c>
      <c r="BL169" s="16" t="s">
        <v>180</v>
      </c>
      <c r="BM169" s="272" t="s">
        <v>222</v>
      </c>
    </row>
    <row r="170" spans="1:65" s="2" customFormat="1" ht="21.75" customHeight="1">
      <c r="A170" s="39"/>
      <c r="B170" s="40"/>
      <c r="C170" s="260" t="s">
        <v>223</v>
      </c>
      <c r="D170" s="260" t="s">
        <v>176</v>
      </c>
      <c r="E170" s="261" t="s">
        <v>224</v>
      </c>
      <c r="F170" s="262" t="s">
        <v>225</v>
      </c>
      <c r="G170" s="263" t="s">
        <v>179</v>
      </c>
      <c r="H170" s="264">
        <v>10.3</v>
      </c>
      <c r="I170" s="265"/>
      <c r="J170" s="266">
        <f>ROUND(I170*H170,2)</f>
        <v>0</v>
      </c>
      <c r="K170" s="267"/>
      <c r="L170" s="42"/>
      <c r="M170" s="268" t="s">
        <v>1</v>
      </c>
      <c r="N170" s="269" t="s">
        <v>43</v>
      </c>
      <c r="O170" s="92"/>
      <c r="P170" s="270">
        <f>O170*H170</f>
        <v>0</v>
      </c>
      <c r="Q170" s="270">
        <v>0</v>
      </c>
      <c r="R170" s="270">
        <f>Q170*H170</f>
        <v>0</v>
      </c>
      <c r="S170" s="270">
        <v>0</v>
      </c>
      <c r="T170" s="27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72" t="s">
        <v>180</v>
      </c>
      <c r="AT170" s="272" t="s">
        <v>176</v>
      </c>
      <c r="AU170" s="272" t="s">
        <v>88</v>
      </c>
      <c r="AY170" s="16" t="s">
        <v>174</v>
      </c>
      <c r="BE170" s="144">
        <f>IF(N170="základní",J170,0)</f>
        <v>0</v>
      </c>
      <c r="BF170" s="144">
        <f>IF(N170="snížená",J170,0)</f>
        <v>0</v>
      </c>
      <c r="BG170" s="144">
        <f>IF(N170="zákl. přenesená",J170,0)</f>
        <v>0</v>
      </c>
      <c r="BH170" s="144">
        <f>IF(N170="sníž. přenesená",J170,0)</f>
        <v>0</v>
      </c>
      <c r="BI170" s="144">
        <f>IF(N170="nulová",J170,0)</f>
        <v>0</v>
      </c>
      <c r="BJ170" s="16" t="s">
        <v>86</v>
      </c>
      <c r="BK170" s="144">
        <f>ROUND(I170*H170,2)</f>
        <v>0</v>
      </c>
      <c r="BL170" s="16" t="s">
        <v>180</v>
      </c>
      <c r="BM170" s="272" t="s">
        <v>226</v>
      </c>
    </row>
    <row r="171" spans="1:51" s="13" customFormat="1" ht="12">
      <c r="A171" s="13"/>
      <c r="B171" s="277"/>
      <c r="C171" s="278"/>
      <c r="D171" s="273" t="s">
        <v>184</v>
      </c>
      <c r="E171" s="279" t="s">
        <v>1</v>
      </c>
      <c r="F171" s="280" t="s">
        <v>227</v>
      </c>
      <c r="G171" s="278"/>
      <c r="H171" s="281">
        <v>10.3</v>
      </c>
      <c r="I171" s="282"/>
      <c r="J171" s="278"/>
      <c r="K171" s="278"/>
      <c r="L171" s="283"/>
      <c r="M171" s="284"/>
      <c r="N171" s="285"/>
      <c r="O171" s="285"/>
      <c r="P171" s="285"/>
      <c r="Q171" s="285"/>
      <c r="R171" s="285"/>
      <c r="S171" s="285"/>
      <c r="T171" s="28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87" t="s">
        <v>184</v>
      </c>
      <c r="AU171" s="287" t="s">
        <v>88</v>
      </c>
      <c r="AV171" s="13" t="s">
        <v>88</v>
      </c>
      <c r="AW171" s="13" t="s">
        <v>32</v>
      </c>
      <c r="AX171" s="13" t="s">
        <v>86</v>
      </c>
      <c r="AY171" s="287" t="s">
        <v>174</v>
      </c>
    </row>
    <row r="172" spans="1:63" s="12" customFormat="1" ht="22.8" customHeight="1">
      <c r="A172" s="12"/>
      <c r="B172" s="244"/>
      <c r="C172" s="245"/>
      <c r="D172" s="246" t="s">
        <v>77</v>
      </c>
      <c r="E172" s="258" t="s">
        <v>190</v>
      </c>
      <c r="F172" s="258" t="s">
        <v>228</v>
      </c>
      <c r="G172" s="245"/>
      <c r="H172" s="245"/>
      <c r="I172" s="248"/>
      <c r="J172" s="259">
        <f>BK172</f>
        <v>0</v>
      </c>
      <c r="K172" s="245"/>
      <c r="L172" s="250"/>
      <c r="M172" s="251"/>
      <c r="N172" s="252"/>
      <c r="O172" s="252"/>
      <c r="P172" s="253">
        <f>SUM(P173:P174)</f>
        <v>0</v>
      </c>
      <c r="Q172" s="252"/>
      <c r="R172" s="253">
        <f>SUM(R173:R174)</f>
        <v>2.96172625</v>
      </c>
      <c r="S172" s="252"/>
      <c r="T172" s="254">
        <f>SUM(T173:T174)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55" t="s">
        <v>86</v>
      </c>
      <c r="AT172" s="256" t="s">
        <v>77</v>
      </c>
      <c r="AU172" s="256" t="s">
        <v>86</v>
      </c>
      <c r="AY172" s="255" t="s">
        <v>174</v>
      </c>
      <c r="BK172" s="257">
        <f>SUM(BK173:BK174)</f>
        <v>0</v>
      </c>
    </row>
    <row r="173" spans="1:65" s="2" customFormat="1" ht="21.75" customHeight="1">
      <c r="A173" s="39"/>
      <c r="B173" s="40"/>
      <c r="C173" s="260" t="s">
        <v>229</v>
      </c>
      <c r="D173" s="260" t="s">
        <v>176</v>
      </c>
      <c r="E173" s="261" t="s">
        <v>230</v>
      </c>
      <c r="F173" s="262" t="s">
        <v>231</v>
      </c>
      <c r="G173" s="263" t="s">
        <v>232</v>
      </c>
      <c r="H173" s="264">
        <v>28.685</v>
      </c>
      <c r="I173" s="265"/>
      <c r="J173" s="266">
        <f>ROUND(I173*H173,2)</f>
        <v>0</v>
      </c>
      <c r="K173" s="267"/>
      <c r="L173" s="42"/>
      <c r="M173" s="268" t="s">
        <v>1</v>
      </c>
      <c r="N173" s="269" t="s">
        <v>43</v>
      </c>
      <c r="O173" s="92"/>
      <c r="P173" s="270">
        <f>O173*H173</f>
        <v>0</v>
      </c>
      <c r="Q173" s="270">
        <v>0.10325</v>
      </c>
      <c r="R173" s="270">
        <f>Q173*H173</f>
        <v>2.96172625</v>
      </c>
      <c r="S173" s="270">
        <v>0</v>
      </c>
      <c r="T173" s="27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72" t="s">
        <v>180</v>
      </c>
      <c r="AT173" s="272" t="s">
        <v>176</v>
      </c>
      <c r="AU173" s="272" t="s">
        <v>88</v>
      </c>
      <c r="AY173" s="16" t="s">
        <v>174</v>
      </c>
      <c r="BE173" s="144">
        <f>IF(N173="základní",J173,0)</f>
        <v>0</v>
      </c>
      <c r="BF173" s="144">
        <f>IF(N173="snížená",J173,0)</f>
        <v>0</v>
      </c>
      <c r="BG173" s="144">
        <f>IF(N173="zákl. přenesená",J173,0)</f>
        <v>0</v>
      </c>
      <c r="BH173" s="144">
        <f>IF(N173="sníž. přenesená",J173,0)</f>
        <v>0</v>
      </c>
      <c r="BI173" s="144">
        <f>IF(N173="nulová",J173,0)</f>
        <v>0</v>
      </c>
      <c r="BJ173" s="16" t="s">
        <v>86</v>
      </c>
      <c r="BK173" s="144">
        <f>ROUND(I173*H173,2)</f>
        <v>0</v>
      </c>
      <c r="BL173" s="16" t="s">
        <v>180</v>
      </c>
      <c r="BM173" s="272" t="s">
        <v>233</v>
      </c>
    </row>
    <row r="174" spans="1:51" s="13" customFormat="1" ht="12">
      <c r="A174" s="13"/>
      <c r="B174" s="277"/>
      <c r="C174" s="278"/>
      <c r="D174" s="273" t="s">
        <v>184</v>
      </c>
      <c r="E174" s="279" t="s">
        <v>1</v>
      </c>
      <c r="F174" s="280" t="s">
        <v>234</v>
      </c>
      <c r="G174" s="278"/>
      <c r="H174" s="281">
        <v>28.685</v>
      </c>
      <c r="I174" s="282"/>
      <c r="J174" s="278"/>
      <c r="K174" s="278"/>
      <c r="L174" s="283"/>
      <c r="M174" s="284"/>
      <c r="N174" s="285"/>
      <c r="O174" s="285"/>
      <c r="P174" s="285"/>
      <c r="Q174" s="285"/>
      <c r="R174" s="285"/>
      <c r="S174" s="285"/>
      <c r="T174" s="28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87" t="s">
        <v>184</v>
      </c>
      <c r="AU174" s="287" t="s">
        <v>88</v>
      </c>
      <c r="AV174" s="13" t="s">
        <v>88</v>
      </c>
      <c r="AW174" s="13" t="s">
        <v>32</v>
      </c>
      <c r="AX174" s="13" t="s">
        <v>86</v>
      </c>
      <c r="AY174" s="287" t="s">
        <v>174</v>
      </c>
    </row>
    <row r="175" spans="1:63" s="12" customFormat="1" ht="22.8" customHeight="1">
      <c r="A175" s="12"/>
      <c r="B175" s="244"/>
      <c r="C175" s="245"/>
      <c r="D175" s="246" t="s">
        <v>77</v>
      </c>
      <c r="E175" s="258" t="s">
        <v>180</v>
      </c>
      <c r="F175" s="258" t="s">
        <v>235</v>
      </c>
      <c r="G175" s="245"/>
      <c r="H175" s="245"/>
      <c r="I175" s="248"/>
      <c r="J175" s="259">
        <f>BK175</f>
        <v>0</v>
      </c>
      <c r="K175" s="245"/>
      <c r="L175" s="250"/>
      <c r="M175" s="251"/>
      <c r="N175" s="252"/>
      <c r="O175" s="252"/>
      <c r="P175" s="253">
        <f>SUM(P176:P201)</f>
        <v>0</v>
      </c>
      <c r="Q175" s="252"/>
      <c r="R175" s="253">
        <f>SUM(R176:R201)</f>
        <v>13.44987777</v>
      </c>
      <c r="S175" s="252"/>
      <c r="T175" s="254">
        <f>SUM(T176:T201)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55" t="s">
        <v>86</v>
      </c>
      <c r="AT175" s="256" t="s">
        <v>77</v>
      </c>
      <c r="AU175" s="256" t="s">
        <v>86</v>
      </c>
      <c r="AY175" s="255" t="s">
        <v>174</v>
      </c>
      <c r="BK175" s="257">
        <f>SUM(BK176:BK201)</f>
        <v>0</v>
      </c>
    </row>
    <row r="176" spans="1:65" s="2" customFormat="1" ht="16.5" customHeight="1">
      <c r="A176" s="39"/>
      <c r="B176" s="40"/>
      <c r="C176" s="260" t="s">
        <v>236</v>
      </c>
      <c r="D176" s="260" t="s">
        <v>176</v>
      </c>
      <c r="E176" s="261" t="s">
        <v>237</v>
      </c>
      <c r="F176" s="262" t="s">
        <v>238</v>
      </c>
      <c r="G176" s="263" t="s">
        <v>179</v>
      </c>
      <c r="H176" s="264">
        <v>0.124</v>
      </c>
      <c r="I176" s="265"/>
      <c r="J176" s="266">
        <f>ROUND(I176*H176,2)</f>
        <v>0</v>
      </c>
      <c r="K176" s="267"/>
      <c r="L176" s="42"/>
      <c r="M176" s="268" t="s">
        <v>1</v>
      </c>
      <c r="N176" s="269" t="s">
        <v>43</v>
      </c>
      <c r="O176" s="92"/>
      <c r="P176" s="270">
        <f>O176*H176</f>
        <v>0</v>
      </c>
      <c r="Q176" s="270">
        <v>2.39553</v>
      </c>
      <c r="R176" s="270">
        <f>Q176*H176</f>
        <v>0.29704572</v>
      </c>
      <c r="S176" s="270">
        <v>0</v>
      </c>
      <c r="T176" s="27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72" t="s">
        <v>180</v>
      </c>
      <c r="AT176" s="272" t="s">
        <v>176</v>
      </c>
      <c r="AU176" s="272" t="s">
        <v>88</v>
      </c>
      <c r="AY176" s="16" t="s">
        <v>174</v>
      </c>
      <c r="BE176" s="144">
        <f>IF(N176="základní",J176,0)</f>
        <v>0</v>
      </c>
      <c r="BF176" s="144">
        <f>IF(N176="snížená",J176,0)</f>
        <v>0</v>
      </c>
      <c r="BG176" s="144">
        <f>IF(N176="zákl. přenesená",J176,0)</f>
        <v>0</v>
      </c>
      <c r="BH176" s="144">
        <f>IF(N176="sníž. přenesená",J176,0)</f>
        <v>0</v>
      </c>
      <c r="BI176" s="144">
        <f>IF(N176="nulová",J176,0)</f>
        <v>0</v>
      </c>
      <c r="BJ176" s="16" t="s">
        <v>86</v>
      </c>
      <c r="BK176" s="144">
        <f>ROUND(I176*H176,2)</f>
        <v>0</v>
      </c>
      <c r="BL176" s="16" t="s">
        <v>180</v>
      </c>
      <c r="BM176" s="272" t="s">
        <v>239</v>
      </c>
    </row>
    <row r="177" spans="1:51" s="13" customFormat="1" ht="12">
      <c r="A177" s="13"/>
      <c r="B177" s="277"/>
      <c r="C177" s="278"/>
      <c r="D177" s="273" t="s">
        <v>184</v>
      </c>
      <c r="E177" s="279" t="s">
        <v>1</v>
      </c>
      <c r="F177" s="280" t="s">
        <v>240</v>
      </c>
      <c r="G177" s="278"/>
      <c r="H177" s="281">
        <v>0.124</v>
      </c>
      <c r="I177" s="282"/>
      <c r="J177" s="278"/>
      <c r="K177" s="278"/>
      <c r="L177" s="283"/>
      <c r="M177" s="284"/>
      <c r="N177" s="285"/>
      <c r="O177" s="285"/>
      <c r="P177" s="285"/>
      <c r="Q177" s="285"/>
      <c r="R177" s="285"/>
      <c r="S177" s="285"/>
      <c r="T177" s="28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87" t="s">
        <v>184</v>
      </c>
      <c r="AU177" s="287" t="s">
        <v>88</v>
      </c>
      <c r="AV177" s="13" t="s">
        <v>88</v>
      </c>
      <c r="AW177" s="13" t="s">
        <v>32</v>
      </c>
      <c r="AX177" s="13" t="s">
        <v>86</v>
      </c>
      <c r="AY177" s="287" t="s">
        <v>174</v>
      </c>
    </row>
    <row r="178" spans="1:65" s="2" customFormat="1" ht="21.75" customHeight="1">
      <c r="A178" s="39"/>
      <c r="B178" s="40"/>
      <c r="C178" s="260" t="s">
        <v>241</v>
      </c>
      <c r="D178" s="260" t="s">
        <v>176</v>
      </c>
      <c r="E178" s="261" t="s">
        <v>242</v>
      </c>
      <c r="F178" s="262" t="s">
        <v>243</v>
      </c>
      <c r="G178" s="263" t="s">
        <v>202</v>
      </c>
      <c r="H178" s="264">
        <v>0.96</v>
      </c>
      <c r="I178" s="265"/>
      <c r="J178" s="266">
        <f>ROUND(I178*H178,2)</f>
        <v>0</v>
      </c>
      <c r="K178" s="267"/>
      <c r="L178" s="42"/>
      <c r="M178" s="268" t="s">
        <v>1</v>
      </c>
      <c r="N178" s="269" t="s">
        <v>43</v>
      </c>
      <c r="O178" s="92"/>
      <c r="P178" s="270">
        <f>O178*H178</f>
        <v>0</v>
      </c>
      <c r="Q178" s="270">
        <v>0.01954</v>
      </c>
      <c r="R178" s="270">
        <f>Q178*H178</f>
        <v>0.018758399999999998</v>
      </c>
      <c r="S178" s="270">
        <v>0</v>
      </c>
      <c r="T178" s="27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72" t="s">
        <v>180</v>
      </c>
      <c r="AT178" s="272" t="s">
        <v>176</v>
      </c>
      <c r="AU178" s="272" t="s">
        <v>88</v>
      </c>
      <c r="AY178" s="16" t="s">
        <v>174</v>
      </c>
      <c r="BE178" s="144">
        <f>IF(N178="základní",J178,0)</f>
        <v>0</v>
      </c>
      <c r="BF178" s="144">
        <f>IF(N178="snížená",J178,0)</f>
        <v>0</v>
      </c>
      <c r="BG178" s="144">
        <f>IF(N178="zákl. přenesená",J178,0)</f>
        <v>0</v>
      </c>
      <c r="BH178" s="144">
        <f>IF(N178="sníž. přenesená",J178,0)</f>
        <v>0</v>
      </c>
      <c r="BI178" s="144">
        <f>IF(N178="nulová",J178,0)</f>
        <v>0</v>
      </c>
      <c r="BJ178" s="16" t="s">
        <v>86</v>
      </c>
      <c r="BK178" s="144">
        <f>ROUND(I178*H178,2)</f>
        <v>0</v>
      </c>
      <c r="BL178" s="16" t="s">
        <v>180</v>
      </c>
      <c r="BM178" s="272" t="s">
        <v>244</v>
      </c>
    </row>
    <row r="179" spans="1:51" s="13" customFormat="1" ht="12">
      <c r="A179" s="13"/>
      <c r="B179" s="277"/>
      <c r="C179" s="278"/>
      <c r="D179" s="273" t="s">
        <v>184</v>
      </c>
      <c r="E179" s="279" t="s">
        <v>1</v>
      </c>
      <c r="F179" s="280" t="s">
        <v>245</v>
      </c>
      <c r="G179" s="278"/>
      <c r="H179" s="281">
        <v>0.96</v>
      </c>
      <c r="I179" s="282"/>
      <c r="J179" s="278"/>
      <c r="K179" s="278"/>
      <c r="L179" s="283"/>
      <c r="M179" s="284"/>
      <c r="N179" s="285"/>
      <c r="O179" s="285"/>
      <c r="P179" s="285"/>
      <c r="Q179" s="285"/>
      <c r="R179" s="285"/>
      <c r="S179" s="285"/>
      <c r="T179" s="28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87" t="s">
        <v>184</v>
      </c>
      <c r="AU179" s="287" t="s">
        <v>88</v>
      </c>
      <c r="AV179" s="13" t="s">
        <v>88</v>
      </c>
      <c r="AW179" s="13" t="s">
        <v>32</v>
      </c>
      <c r="AX179" s="13" t="s">
        <v>86</v>
      </c>
      <c r="AY179" s="287" t="s">
        <v>174</v>
      </c>
    </row>
    <row r="180" spans="1:65" s="2" customFormat="1" ht="16.5" customHeight="1">
      <c r="A180" s="39"/>
      <c r="B180" s="40"/>
      <c r="C180" s="288" t="s">
        <v>246</v>
      </c>
      <c r="D180" s="288" t="s">
        <v>199</v>
      </c>
      <c r="E180" s="289" t="s">
        <v>247</v>
      </c>
      <c r="F180" s="290" t="s">
        <v>248</v>
      </c>
      <c r="G180" s="291" t="s">
        <v>202</v>
      </c>
      <c r="H180" s="292">
        <v>0.96</v>
      </c>
      <c r="I180" s="293"/>
      <c r="J180" s="294">
        <f>ROUND(I180*H180,2)</f>
        <v>0</v>
      </c>
      <c r="K180" s="295"/>
      <c r="L180" s="296"/>
      <c r="M180" s="297" t="s">
        <v>1</v>
      </c>
      <c r="N180" s="298" t="s">
        <v>43</v>
      </c>
      <c r="O180" s="92"/>
      <c r="P180" s="270">
        <f>O180*H180</f>
        <v>0</v>
      </c>
      <c r="Q180" s="270">
        <v>1</v>
      </c>
      <c r="R180" s="270">
        <f>Q180*H180</f>
        <v>0.96</v>
      </c>
      <c r="S180" s="270">
        <v>0</v>
      </c>
      <c r="T180" s="27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72" t="s">
        <v>203</v>
      </c>
      <c r="AT180" s="272" t="s">
        <v>199</v>
      </c>
      <c r="AU180" s="272" t="s">
        <v>88</v>
      </c>
      <c r="AY180" s="16" t="s">
        <v>174</v>
      </c>
      <c r="BE180" s="144">
        <f>IF(N180="základní",J180,0)</f>
        <v>0</v>
      </c>
      <c r="BF180" s="144">
        <f>IF(N180="snížená",J180,0)</f>
        <v>0</v>
      </c>
      <c r="BG180" s="144">
        <f>IF(N180="zákl. přenesená",J180,0)</f>
        <v>0</v>
      </c>
      <c r="BH180" s="144">
        <f>IF(N180="sníž. přenesená",J180,0)</f>
        <v>0</v>
      </c>
      <c r="BI180" s="144">
        <f>IF(N180="nulová",J180,0)</f>
        <v>0</v>
      </c>
      <c r="BJ180" s="16" t="s">
        <v>86</v>
      </c>
      <c r="BK180" s="144">
        <f>ROUND(I180*H180,2)</f>
        <v>0</v>
      </c>
      <c r="BL180" s="16" t="s">
        <v>180</v>
      </c>
      <c r="BM180" s="272" t="s">
        <v>249</v>
      </c>
    </row>
    <row r="181" spans="1:65" s="2" customFormat="1" ht="21.75" customHeight="1">
      <c r="A181" s="39"/>
      <c r="B181" s="40"/>
      <c r="C181" s="260" t="s">
        <v>8</v>
      </c>
      <c r="D181" s="260" t="s">
        <v>176</v>
      </c>
      <c r="E181" s="261" t="s">
        <v>250</v>
      </c>
      <c r="F181" s="262" t="s">
        <v>251</v>
      </c>
      <c r="G181" s="263" t="s">
        <v>202</v>
      </c>
      <c r="H181" s="264">
        <v>9.318</v>
      </c>
      <c r="I181" s="265"/>
      <c r="J181" s="266">
        <f>ROUND(I181*H181,2)</f>
        <v>0</v>
      </c>
      <c r="K181" s="267"/>
      <c r="L181" s="42"/>
      <c r="M181" s="268" t="s">
        <v>1</v>
      </c>
      <c r="N181" s="269" t="s">
        <v>43</v>
      </c>
      <c r="O181" s="92"/>
      <c r="P181" s="270">
        <f>O181*H181</f>
        <v>0</v>
      </c>
      <c r="Q181" s="270">
        <v>0.01709</v>
      </c>
      <c r="R181" s="270">
        <f>Q181*H181</f>
        <v>0.15924462</v>
      </c>
      <c r="S181" s="270">
        <v>0</v>
      </c>
      <c r="T181" s="27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72" t="s">
        <v>180</v>
      </c>
      <c r="AT181" s="272" t="s">
        <v>176</v>
      </c>
      <c r="AU181" s="272" t="s">
        <v>88</v>
      </c>
      <c r="AY181" s="16" t="s">
        <v>174</v>
      </c>
      <c r="BE181" s="144">
        <f>IF(N181="základní",J181,0)</f>
        <v>0</v>
      </c>
      <c r="BF181" s="144">
        <f>IF(N181="snížená",J181,0)</f>
        <v>0</v>
      </c>
      <c r="BG181" s="144">
        <f>IF(N181="zákl. přenesená",J181,0)</f>
        <v>0</v>
      </c>
      <c r="BH181" s="144">
        <f>IF(N181="sníž. přenesená",J181,0)</f>
        <v>0</v>
      </c>
      <c r="BI181" s="144">
        <f>IF(N181="nulová",J181,0)</f>
        <v>0</v>
      </c>
      <c r="BJ181" s="16" t="s">
        <v>86</v>
      </c>
      <c r="BK181" s="144">
        <f>ROUND(I181*H181,2)</f>
        <v>0</v>
      </c>
      <c r="BL181" s="16" t="s">
        <v>180</v>
      </c>
      <c r="BM181" s="272" t="s">
        <v>252</v>
      </c>
    </row>
    <row r="182" spans="1:51" s="13" customFormat="1" ht="12">
      <c r="A182" s="13"/>
      <c r="B182" s="277"/>
      <c r="C182" s="278"/>
      <c r="D182" s="273" t="s">
        <v>184</v>
      </c>
      <c r="E182" s="279" t="s">
        <v>1</v>
      </c>
      <c r="F182" s="280" t="s">
        <v>253</v>
      </c>
      <c r="G182" s="278"/>
      <c r="H182" s="281">
        <v>0.368</v>
      </c>
      <c r="I182" s="282"/>
      <c r="J182" s="278"/>
      <c r="K182" s="278"/>
      <c r="L182" s="283"/>
      <c r="M182" s="284"/>
      <c r="N182" s="285"/>
      <c r="O182" s="285"/>
      <c r="P182" s="285"/>
      <c r="Q182" s="285"/>
      <c r="R182" s="285"/>
      <c r="S182" s="285"/>
      <c r="T182" s="28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87" t="s">
        <v>184</v>
      </c>
      <c r="AU182" s="287" t="s">
        <v>88</v>
      </c>
      <c r="AV182" s="13" t="s">
        <v>88</v>
      </c>
      <c r="AW182" s="13" t="s">
        <v>32</v>
      </c>
      <c r="AX182" s="13" t="s">
        <v>78</v>
      </c>
      <c r="AY182" s="287" t="s">
        <v>174</v>
      </c>
    </row>
    <row r="183" spans="1:51" s="13" customFormat="1" ht="12">
      <c r="A183" s="13"/>
      <c r="B183" s="277"/>
      <c r="C183" s="278"/>
      <c r="D183" s="273" t="s">
        <v>184</v>
      </c>
      <c r="E183" s="279" t="s">
        <v>1</v>
      </c>
      <c r="F183" s="280" t="s">
        <v>254</v>
      </c>
      <c r="G183" s="278"/>
      <c r="H183" s="281">
        <v>8.95</v>
      </c>
      <c r="I183" s="282"/>
      <c r="J183" s="278"/>
      <c r="K183" s="278"/>
      <c r="L183" s="283"/>
      <c r="M183" s="284"/>
      <c r="N183" s="285"/>
      <c r="O183" s="285"/>
      <c r="P183" s="285"/>
      <c r="Q183" s="285"/>
      <c r="R183" s="285"/>
      <c r="S183" s="285"/>
      <c r="T183" s="28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87" t="s">
        <v>184</v>
      </c>
      <c r="AU183" s="287" t="s">
        <v>88</v>
      </c>
      <c r="AV183" s="13" t="s">
        <v>88</v>
      </c>
      <c r="AW183" s="13" t="s">
        <v>32</v>
      </c>
      <c r="AX183" s="13" t="s">
        <v>78</v>
      </c>
      <c r="AY183" s="287" t="s">
        <v>174</v>
      </c>
    </row>
    <row r="184" spans="1:51" s="14" customFormat="1" ht="12">
      <c r="A184" s="14"/>
      <c r="B184" s="299"/>
      <c r="C184" s="300"/>
      <c r="D184" s="273" t="s">
        <v>184</v>
      </c>
      <c r="E184" s="301" t="s">
        <v>1</v>
      </c>
      <c r="F184" s="302" t="s">
        <v>255</v>
      </c>
      <c r="G184" s="300"/>
      <c r="H184" s="303">
        <v>9.318</v>
      </c>
      <c r="I184" s="304"/>
      <c r="J184" s="300"/>
      <c r="K184" s="300"/>
      <c r="L184" s="305"/>
      <c r="M184" s="306"/>
      <c r="N184" s="307"/>
      <c r="O184" s="307"/>
      <c r="P184" s="307"/>
      <c r="Q184" s="307"/>
      <c r="R184" s="307"/>
      <c r="S184" s="307"/>
      <c r="T184" s="308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309" t="s">
        <v>184</v>
      </c>
      <c r="AU184" s="309" t="s">
        <v>88</v>
      </c>
      <c r="AV184" s="14" t="s">
        <v>180</v>
      </c>
      <c r="AW184" s="14" t="s">
        <v>32</v>
      </c>
      <c r="AX184" s="14" t="s">
        <v>86</v>
      </c>
      <c r="AY184" s="309" t="s">
        <v>174</v>
      </c>
    </row>
    <row r="185" spans="1:65" s="2" customFormat="1" ht="16.5" customHeight="1">
      <c r="A185" s="39"/>
      <c r="B185" s="40"/>
      <c r="C185" s="288" t="s">
        <v>256</v>
      </c>
      <c r="D185" s="288" t="s">
        <v>199</v>
      </c>
      <c r="E185" s="289" t="s">
        <v>257</v>
      </c>
      <c r="F185" s="290" t="s">
        <v>258</v>
      </c>
      <c r="G185" s="291" t="s">
        <v>202</v>
      </c>
      <c r="H185" s="292">
        <v>1.908</v>
      </c>
      <c r="I185" s="293"/>
      <c r="J185" s="294">
        <f>ROUND(I185*H185,2)</f>
        <v>0</v>
      </c>
      <c r="K185" s="295"/>
      <c r="L185" s="296"/>
      <c r="M185" s="297" t="s">
        <v>1</v>
      </c>
      <c r="N185" s="298" t="s">
        <v>43</v>
      </c>
      <c r="O185" s="92"/>
      <c r="P185" s="270">
        <f>O185*H185</f>
        <v>0</v>
      </c>
      <c r="Q185" s="270">
        <v>1</v>
      </c>
      <c r="R185" s="270">
        <f>Q185*H185</f>
        <v>1.908</v>
      </c>
      <c r="S185" s="270">
        <v>0</v>
      </c>
      <c r="T185" s="271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72" t="s">
        <v>203</v>
      </c>
      <c r="AT185" s="272" t="s">
        <v>199</v>
      </c>
      <c r="AU185" s="272" t="s">
        <v>88</v>
      </c>
      <c r="AY185" s="16" t="s">
        <v>174</v>
      </c>
      <c r="BE185" s="144">
        <f>IF(N185="základní",J185,0)</f>
        <v>0</v>
      </c>
      <c r="BF185" s="144">
        <f>IF(N185="snížená",J185,0)</f>
        <v>0</v>
      </c>
      <c r="BG185" s="144">
        <f>IF(N185="zákl. přenesená",J185,0)</f>
        <v>0</v>
      </c>
      <c r="BH185" s="144">
        <f>IF(N185="sníž. přenesená",J185,0)</f>
        <v>0</v>
      </c>
      <c r="BI185" s="144">
        <f>IF(N185="nulová",J185,0)</f>
        <v>0</v>
      </c>
      <c r="BJ185" s="16" t="s">
        <v>86</v>
      </c>
      <c r="BK185" s="144">
        <f>ROUND(I185*H185,2)</f>
        <v>0</v>
      </c>
      <c r="BL185" s="16" t="s">
        <v>180</v>
      </c>
      <c r="BM185" s="272" t="s">
        <v>259</v>
      </c>
    </row>
    <row r="186" spans="1:51" s="13" customFormat="1" ht="12">
      <c r="A186" s="13"/>
      <c r="B186" s="277"/>
      <c r="C186" s="278"/>
      <c r="D186" s="273" t="s">
        <v>184</v>
      </c>
      <c r="E186" s="279" t="s">
        <v>1</v>
      </c>
      <c r="F186" s="280" t="s">
        <v>260</v>
      </c>
      <c r="G186" s="278"/>
      <c r="H186" s="281">
        <v>1.908</v>
      </c>
      <c r="I186" s="282"/>
      <c r="J186" s="278"/>
      <c r="K186" s="278"/>
      <c r="L186" s="283"/>
      <c r="M186" s="284"/>
      <c r="N186" s="285"/>
      <c r="O186" s="285"/>
      <c r="P186" s="285"/>
      <c r="Q186" s="285"/>
      <c r="R186" s="285"/>
      <c r="S186" s="285"/>
      <c r="T186" s="28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87" t="s">
        <v>184</v>
      </c>
      <c r="AU186" s="287" t="s">
        <v>88</v>
      </c>
      <c r="AV186" s="13" t="s">
        <v>88</v>
      </c>
      <c r="AW186" s="13" t="s">
        <v>32</v>
      </c>
      <c r="AX186" s="13" t="s">
        <v>86</v>
      </c>
      <c r="AY186" s="287" t="s">
        <v>174</v>
      </c>
    </row>
    <row r="187" spans="1:65" s="2" customFormat="1" ht="16.5" customHeight="1">
      <c r="A187" s="39"/>
      <c r="B187" s="40"/>
      <c r="C187" s="288" t="s">
        <v>261</v>
      </c>
      <c r="D187" s="288" t="s">
        <v>199</v>
      </c>
      <c r="E187" s="289" t="s">
        <v>262</v>
      </c>
      <c r="F187" s="290" t="s">
        <v>263</v>
      </c>
      <c r="G187" s="291" t="s">
        <v>202</v>
      </c>
      <c r="H187" s="292">
        <v>0.252</v>
      </c>
      <c r="I187" s="293"/>
      <c r="J187" s="294">
        <f>ROUND(I187*H187,2)</f>
        <v>0</v>
      </c>
      <c r="K187" s="295"/>
      <c r="L187" s="296"/>
      <c r="M187" s="297" t="s">
        <v>1</v>
      </c>
      <c r="N187" s="298" t="s">
        <v>43</v>
      </c>
      <c r="O187" s="92"/>
      <c r="P187" s="270">
        <f>O187*H187</f>
        <v>0</v>
      </c>
      <c r="Q187" s="270">
        <v>1</v>
      </c>
      <c r="R187" s="270">
        <f>Q187*H187</f>
        <v>0.252</v>
      </c>
      <c r="S187" s="270">
        <v>0</v>
      </c>
      <c r="T187" s="27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72" t="s">
        <v>203</v>
      </c>
      <c r="AT187" s="272" t="s">
        <v>199</v>
      </c>
      <c r="AU187" s="272" t="s">
        <v>88</v>
      </c>
      <c r="AY187" s="16" t="s">
        <v>174</v>
      </c>
      <c r="BE187" s="144">
        <f>IF(N187="základní",J187,0)</f>
        <v>0</v>
      </c>
      <c r="BF187" s="144">
        <f>IF(N187="snížená",J187,0)</f>
        <v>0</v>
      </c>
      <c r="BG187" s="144">
        <f>IF(N187="zákl. přenesená",J187,0)</f>
        <v>0</v>
      </c>
      <c r="BH187" s="144">
        <f>IF(N187="sníž. přenesená",J187,0)</f>
        <v>0</v>
      </c>
      <c r="BI187" s="144">
        <f>IF(N187="nulová",J187,0)</f>
        <v>0</v>
      </c>
      <c r="BJ187" s="16" t="s">
        <v>86</v>
      </c>
      <c r="BK187" s="144">
        <f>ROUND(I187*H187,2)</f>
        <v>0</v>
      </c>
      <c r="BL187" s="16" t="s">
        <v>180</v>
      </c>
      <c r="BM187" s="272" t="s">
        <v>264</v>
      </c>
    </row>
    <row r="188" spans="1:51" s="13" customFormat="1" ht="12">
      <c r="A188" s="13"/>
      <c r="B188" s="277"/>
      <c r="C188" s="278"/>
      <c r="D188" s="273" t="s">
        <v>184</v>
      </c>
      <c r="E188" s="279" t="s">
        <v>1</v>
      </c>
      <c r="F188" s="280" t="s">
        <v>265</v>
      </c>
      <c r="G188" s="278"/>
      <c r="H188" s="281">
        <v>0.252</v>
      </c>
      <c r="I188" s="282"/>
      <c r="J188" s="278"/>
      <c r="K188" s="278"/>
      <c r="L188" s="283"/>
      <c r="M188" s="284"/>
      <c r="N188" s="285"/>
      <c r="O188" s="285"/>
      <c r="P188" s="285"/>
      <c r="Q188" s="285"/>
      <c r="R188" s="285"/>
      <c r="S188" s="285"/>
      <c r="T188" s="28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87" t="s">
        <v>184</v>
      </c>
      <c r="AU188" s="287" t="s">
        <v>88</v>
      </c>
      <c r="AV188" s="13" t="s">
        <v>88</v>
      </c>
      <c r="AW188" s="13" t="s">
        <v>32</v>
      </c>
      <c r="AX188" s="13" t="s">
        <v>86</v>
      </c>
      <c r="AY188" s="287" t="s">
        <v>174</v>
      </c>
    </row>
    <row r="189" spans="1:65" s="2" customFormat="1" ht="16.5" customHeight="1">
      <c r="A189" s="39"/>
      <c r="B189" s="40"/>
      <c r="C189" s="288" t="s">
        <v>266</v>
      </c>
      <c r="D189" s="288" t="s">
        <v>199</v>
      </c>
      <c r="E189" s="289" t="s">
        <v>267</v>
      </c>
      <c r="F189" s="290" t="s">
        <v>268</v>
      </c>
      <c r="G189" s="291" t="s">
        <v>202</v>
      </c>
      <c r="H189" s="292">
        <v>0.109</v>
      </c>
      <c r="I189" s="293"/>
      <c r="J189" s="294">
        <f>ROUND(I189*H189,2)</f>
        <v>0</v>
      </c>
      <c r="K189" s="295"/>
      <c r="L189" s="296"/>
      <c r="M189" s="297" t="s">
        <v>1</v>
      </c>
      <c r="N189" s="298" t="s">
        <v>43</v>
      </c>
      <c r="O189" s="92"/>
      <c r="P189" s="270">
        <f>O189*H189</f>
        <v>0</v>
      </c>
      <c r="Q189" s="270">
        <v>1</v>
      </c>
      <c r="R189" s="270">
        <f>Q189*H189</f>
        <v>0.109</v>
      </c>
      <c r="S189" s="270">
        <v>0</v>
      </c>
      <c r="T189" s="27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72" t="s">
        <v>203</v>
      </c>
      <c r="AT189" s="272" t="s">
        <v>199</v>
      </c>
      <c r="AU189" s="272" t="s">
        <v>88</v>
      </c>
      <c r="AY189" s="16" t="s">
        <v>174</v>
      </c>
      <c r="BE189" s="144">
        <f>IF(N189="základní",J189,0)</f>
        <v>0</v>
      </c>
      <c r="BF189" s="144">
        <f>IF(N189="snížená",J189,0)</f>
        <v>0</v>
      </c>
      <c r="BG189" s="144">
        <f>IF(N189="zákl. přenesená",J189,0)</f>
        <v>0</v>
      </c>
      <c r="BH189" s="144">
        <f>IF(N189="sníž. přenesená",J189,0)</f>
        <v>0</v>
      </c>
      <c r="BI189" s="144">
        <f>IF(N189="nulová",J189,0)</f>
        <v>0</v>
      </c>
      <c r="BJ189" s="16" t="s">
        <v>86</v>
      </c>
      <c r="BK189" s="144">
        <f>ROUND(I189*H189,2)</f>
        <v>0</v>
      </c>
      <c r="BL189" s="16" t="s">
        <v>180</v>
      </c>
      <c r="BM189" s="272" t="s">
        <v>269</v>
      </c>
    </row>
    <row r="190" spans="1:51" s="13" customFormat="1" ht="12">
      <c r="A190" s="13"/>
      <c r="B190" s="277"/>
      <c r="C190" s="278"/>
      <c r="D190" s="273" t="s">
        <v>184</v>
      </c>
      <c r="E190" s="279" t="s">
        <v>1</v>
      </c>
      <c r="F190" s="280" t="s">
        <v>270</v>
      </c>
      <c r="G190" s="278"/>
      <c r="H190" s="281">
        <v>0.109</v>
      </c>
      <c r="I190" s="282"/>
      <c r="J190" s="278"/>
      <c r="K190" s="278"/>
      <c r="L190" s="283"/>
      <c r="M190" s="284"/>
      <c r="N190" s="285"/>
      <c r="O190" s="285"/>
      <c r="P190" s="285"/>
      <c r="Q190" s="285"/>
      <c r="R190" s="285"/>
      <c r="S190" s="285"/>
      <c r="T190" s="28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87" t="s">
        <v>184</v>
      </c>
      <c r="AU190" s="287" t="s">
        <v>88</v>
      </c>
      <c r="AV190" s="13" t="s">
        <v>88</v>
      </c>
      <c r="AW190" s="13" t="s">
        <v>32</v>
      </c>
      <c r="AX190" s="13" t="s">
        <v>86</v>
      </c>
      <c r="AY190" s="287" t="s">
        <v>174</v>
      </c>
    </row>
    <row r="191" spans="1:65" s="2" customFormat="1" ht="16.5" customHeight="1">
      <c r="A191" s="39"/>
      <c r="B191" s="40"/>
      <c r="C191" s="288" t="s">
        <v>271</v>
      </c>
      <c r="D191" s="288" t="s">
        <v>199</v>
      </c>
      <c r="E191" s="289" t="s">
        <v>272</v>
      </c>
      <c r="F191" s="290" t="s">
        <v>273</v>
      </c>
      <c r="G191" s="291" t="s">
        <v>202</v>
      </c>
      <c r="H191" s="292">
        <v>2.995</v>
      </c>
      <c r="I191" s="293"/>
      <c r="J191" s="294">
        <f>ROUND(I191*H191,2)</f>
        <v>0</v>
      </c>
      <c r="K191" s="295"/>
      <c r="L191" s="296"/>
      <c r="M191" s="297" t="s">
        <v>1</v>
      </c>
      <c r="N191" s="298" t="s">
        <v>43</v>
      </c>
      <c r="O191" s="92"/>
      <c r="P191" s="270">
        <f>O191*H191</f>
        <v>0</v>
      </c>
      <c r="Q191" s="270">
        <v>1</v>
      </c>
      <c r="R191" s="270">
        <f>Q191*H191</f>
        <v>2.995</v>
      </c>
      <c r="S191" s="270">
        <v>0</v>
      </c>
      <c r="T191" s="271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72" t="s">
        <v>203</v>
      </c>
      <c r="AT191" s="272" t="s">
        <v>199</v>
      </c>
      <c r="AU191" s="272" t="s">
        <v>88</v>
      </c>
      <c r="AY191" s="16" t="s">
        <v>174</v>
      </c>
      <c r="BE191" s="144">
        <f>IF(N191="základní",J191,0)</f>
        <v>0</v>
      </c>
      <c r="BF191" s="144">
        <f>IF(N191="snížená",J191,0)</f>
        <v>0</v>
      </c>
      <c r="BG191" s="144">
        <f>IF(N191="zákl. přenesená",J191,0)</f>
        <v>0</v>
      </c>
      <c r="BH191" s="144">
        <f>IF(N191="sníž. přenesená",J191,0)</f>
        <v>0</v>
      </c>
      <c r="BI191" s="144">
        <f>IF(N191="nulová",J191,0)</f>
        <v>0</v>
      </c>
      <c r="BJ191" s="16" t="s">
        <v>86</v>
      </c>
      <c r="BK191" s="144">
        <f>ROUND(I191*H191,2)</f>
        <v>0</v>
      </c>
      <c r="BL191" s="16" t="s">
        <v>180</v>
      </c>
      <c r="BM191" s="272" t="s">
        <v>274</v>
      </c>
    </row>
    <row r="192" spans="1:51" s="13" customFormat="1" ht="12">
      <c r="A192" s="13"/>
      <c r="B192" s="277"/>
      <c r="C192" s="278"/>
      <c r="D192" s="273" t="s">
        <v>184</v>
      </c>
      <c r="E192" s="279" t="s">
        <v>1</v>
      </c>
      <c r="F192" s="280" t="s">
        <v>275</v>
      </c>
      <c r="G192" s="278"/>
      <c r="H192" s="281">
        <v>2.995</v>
      </c>
      <c r="I192" s="282"/>
      <c r="J192" s="278"/>
      <c r="K192" s="278"/>
      <c r="L192" s="283"/>
      <c r="M192" s="284"/>
      <c r="N192" s="285"/>
      <c r="O192" s="285"/>
      <c r="P192" s="285"/>
      <c r="Q192" s="285"/>
      <c r="R192" s="285"/>
      <c r="S192" s="285"/>
      <c r="T192" s="28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87" t="s">
        <v>184</v>
      </c>
      <c r="AU192" s="287" t="s">
        <v>88</v>
      </c>
      <c r="AV192" s="13" t="s">
        <v>88</v>
      </c>
      <c r="AW192" s="13" t="s">
        <v>32</v>
      </c>
      <c r="AX192" s="13" t="s">
        <v>86</v>
      </c>
      <c r="AY192" s="287" t="s">
        <v>174</v>
      </c>
    </row>
    <row r="193" spans="1:65" s="2" customFormat="1" ht="16.5" customHeight="1">
      <c r="A193" s="39"/>
      <c r="B193" s="40"/>
      <c r="C193" s="288" t="s">
        <v>276</v>
      </c>
      <c r="D193" s="288" t="s">
        <v>199</v>
      </c>
      <c r="E193" s="289" t="s">
        <v>277</v>
      </c>
      <c r="F193" s="290" t="s">
        <v>278</v>
      </c>
      <c r="G193" s="291" t="s">
        <v>202</v>
      </c>
      <c r="H193" s="292">
        <v>3.923</v>
      </c>
      <c r="I193" s="293"/>
      <c r="J193" s="294">
        <f>ROUND(I193*H193,2)</f>
        <v>0</v>
      </c>
      <c r="K193" s="295"/>
      <c r="L193" s="296"/>
      <c r="M193" s="297" t="s">
        <v>1</v>
      </c>
      <c r="N193" s="298" t="s">
        <v>43</v>
      </c>
      <c r="O193" s="92"/>
      <c r="P193" s="270">
        <f>O193*H193</f>
        <v>0</v>
      </c>
      <c r="Q193" s="270">
        <v>1</v>
      </c>
      <c r="R193" s="270">
        <f>Q193*H193</f>
        <v>3.923</v>
      </c>
      <c r="S193" s="270">
        <v>0</v>
      </c>
      <c r="T193" s="271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72" t="s">
        <v>203</v>
      </c>
      <c r="AT193" s="272" t="s">
        <v>199</v>
      </c>
      <c r="AU193" s="272" t="s">
        <v>88</v>
      </c>
      <c r="AY193" s="16" t="s">
        <v>174</v>
      </c>
      <c r="BE193" s="144">
        <f>IF(N193="základní",J193,0)</f>
        <v>0</v>
      </c>
      <c r="BF193" s="144">
        <f>IF(N193="snížená",J193,0)</f>
        <v>0</v>
      </c>
      <c r="BG193" s="144">
        <f>IF(N193="zákl. přenesená",J193,0)</f>
        <v>0</v>
      </c>
      <c r="BH193" s="144">
        <f>IF(N193="sníž. přenesená",J193,0)</f>
        <v>0</v>
      </c>
      <c r="BI193" s="144">
        <f>IF(N193="nulová",J193,0)</f>
        <v>0</v>
      </c>
      <c r="BJ193" s="16" t="s">
        <v>86</v>
      </c>
      <c r="BK193" s="144">
        <f>ROUND(I193*H193,2)</f>
        <v>0</v>
      </c>
      <c r="BL193" s="16" t="s">
        <v>180</v>
      </c>
      <c r="BM193" s="272" t="s">
        <v>279</v>
      </c>
    </row>
    <row r="194" spans="1:51" s="13" customFormat="1" ht="12">
      <c r="A194" s="13"/>
      <c r="B194" s="277"/>
      <c r="C194" s="278"/>
      <c r="D194" s="273" t="s">
        <v>184</v>
      </c>
      <c r="E194" s="279" t="s">
        <v>1</v>
      </c>
      <c r="F194" s="280" t="s">
        <v>280</v>
      </c>
      <c r="G194" s="278"/>
      <c r="H194" s="281">
        <v>3.923</v>
      </c>
      <c r="I194" s="282"/>
      <c r="J194" s="278"/>
      <c r="K194" s="278"/>
      <c r="L194" s="283"/>
      <c r="M194" s="284"/>
      <c r="N194" s="285"/>
      <c r="O194" s="285"/>
      <c r="P194" s="285"/>
      <c r="Q194" s="285"/>
      <c r="R194" s="285"/>
      <c r="S194" s="285"/>
      <c r="T194" s="28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87" t="s">
        <v>184</v>
      </c>
      <c r="AU194" s="287" t="s">
        <v>88</v>
      </c>
      <c r="AV194" s="13" t="s">
        <v>88</v>
      </c>
      <c r="AW194" s="13" t="s">
        <v>32</v>
      </c>
      <c r="AX194" s="13" t="s">
        <v>86</v>
      </c>
      <c r="AY194" s="287" t="s">
        <v>174</v>
      </c>
    </row>
    <row r="195" spans="1:65" s="2" customFormat="1" ht="16.5" customHeight="1">
      <c r="A195" s="39"/>
      <c r="B195" s="40"/>
      <c r="C195" s="288" t="s">
        <v>7</v>
      </c>
      <c r="D195" s="288" t="s">
        <v>199</v>
      </c>
      <c r="E195" s="289" t="s">
        <v>281</v>
      </c>
      <c r="F195" s="290" t="s">
        <v>282</v>
      </c>
      <c r="G195" s="291" t="s">
        <v>202</v>
      </c>
      <c r="H195" s="292">
        <v>0.123</v>
      </c>
      <c r="I195" s="293"/>
      <c r="J195" s="294">
        <f>ROUND(I195*H195,2)</f>
        <v>0</v>
      </c>
      <c r="K195" s="295"/>
      <c r="L195" s="296"/>
      <c r="M195" s="297" t="s">
        <v>1</v>
      </c>
      <c r="N195" s="298" t="s">
        <v>43</v>
      </c>
      <c r="O195" s="92"/>
      <c r="P195" s="270">
        <f>O195*H195</f>
        <v>0</v>
      </c>
      <c r="Q195" s="270">
        <v>1</v>
      </c>
      <c r="R195" s="270">
        <f>Q195*H195</f>
        <v>0.123</v>
      </c>
      <c r="S195" s="270">
        <v>0</v>
      </c>
      <c r="T195" s="271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72" t="s">
        <v>203</v>
      </c>
      <c r="AT195" s="272" t="s">
        <v>199</v>
      </c>
      <c r="AU195" s="272" t="s">
        <v>88</v>
      </c>
      <c r="AY195" s="16" t="s">
        <v>174</v>
      </c>
      <c r="BE195" s="144">
        <f>IF(N195="základní",J195,0)</f>
        <v>0</v>
      </c>
      <c r="BF195" s="144">
        <f>IF(N195="snížená",J195,0)</f>
        <v>0</v>
      </c>
      <c r="BG195" s="144">
        <f>IF(N195="zákl. přenesená",J195,0)</f>
        <v>0</v>
      </c>
      <c r="BH195" s="144">
        <f>IF(N195="sníž. přenesená",J195,0)</f>
        <v>0</v>
      </c>
      <c r="BI195" s="144">
        <f>IF(N195="nulová",J195,0)</f>
        <v>0</v>
      </c>
      <c r="BJ195" s="16" t="s">
        <v>86</v>
      </c>
      <c r="BK195" s="144">
        <f>ROUND(I195*H195,2)</f>
        <v>0</v>
      </c>
      <c r="BL195" s="16" t="s">
        <v>180</v>
      </c>
      <c r="BM195" s="272" t="s">
        <v>283</v>
      </c>
    </row>
    <row r="196" spans="1:51" s="13" customFormat="1" ht="12">
      <c r="A196" s="13"/>
      <c r="B196" s="277"/>
      <c r="C196" s="278"/>
      <c r="D196" s="273" t="s">
        <v>184</v>
      </c>
      <c r="E196" s="279" t="s">
        <v>1</v>
      </c>
      <c r="F196" s="280" t="s">
        <v>284</v>
      </c>
      <c r="G196" s="278"/>
      <c r="H196" s="281">
        <v>0.123</v>
      </c>
      <c r="I196" s="282"/>
      <c r="J196" s="278"/>
      <c r="K196" s="278"/>
      <c r="L196" s="283"/>
      <c r="M196" s="284"/>
      <c r="N196" s="285"/>
      <c r="O196" s="285"/>
      <c r="P196" s="285"/>
      <c r="Q196" s="285"/>
      <c r="R196" s="285"/>
      <c r="S196" s="285"/>
      <c r="T196" s="28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87" t="s">
        <v>184</v>
      </c>
      <c r="AU196" s="287" t="s">
        <v>88</v>
      </c>
      <c r="AV196" s="13" t="s">
        <v>88</v>
      </c>
      <c r="AW196" s="13" t="s">
        <v>32</v>
      </c>
      <c r="AX196" s="13" t="s">
        <v>86</v>
      </c>
      <c r="AY196" s="287" t="s">
        <v>174</v>
      </c>
    </row>
    <row r="197" spans="1:65" s="2" customFormat="1" ht="21.75" customHeight="1">
      <c r="A197" s="39"/>
      <c r="B197" s="40"/>
      <c r="C197" s="260" t="s">
        <v>285</v>
      </c>
      <c r="D197" s="260" t="s">
        <v>176</v>
      </c>
      <c r="E197" s="261" t="s">
        <v>286</v>
      </c>
      <c r="F197" s="262" t="s">
        <v>287</v>
      </c>
      <c r="G197" s="263" t="s">
        <v>202</v>
      </c>
      <c r="H197" s="264">
        <v>0.443</v>
      </c>
      <c r="I197" s="265"/>
      <c r="J197" s="266">
        <f>ROUND(I197*H197,2)</f>
        <v>0</v>
      </c>
      <c r="K197" s="267"/>
      <c r="L197" s="42"/>
      <c r="M197" s="268" t="s">
        <v>1</v>
      </c>
      <c r="N197" s="269" t="s">
        <v>43</v>
      </c>
      <c r="O197" s="92"/>
      <c r="P197" s="270">
        <f>O197*H197</f>
        <v>0</v>
      </c>
      <c r="Q197" s="270">
        <v>0.01221</v>
      </c>
      <c r="R197" s="270">
        <f>Q197*H197</f>
        <v>0.0054090300000000004</v>
      </c>
      <c r="S197" s="270">
        <v>0</v>
      </c>
      <c r="T197" s="271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72" t="s">
        <v>180</v>
      </c>
      <c r="AT197" s="272" t="s">
        <v>176</v>
      </c>
      <c r="AU197" s="272" t="s">
        <v>88</v>
      </c>
      <c r="AY197" s="16" t="s">
        <v>174</v>
      </c>
      <c r="BE197" s="144">
        <f>IF(N197="základní",J197,0)</f>
        <v>0</v>
      </c>
      <c r="BF197" s="144">
        <f>IF(N197="snížená",J197,0)</f>
        <v>0</v>
      </c>
      <c r="BG197" s="144">
        <f>IF(N197="zákl. přenesená",J197,0)</f>
        <v>0</v>
      </c>
      <c r="BH197" s="144">
        <f>IF(N197="sníž. přenesená",J197,0)</f>
        <v>0</v>
      </c>
      <c r="BI197" s="144">
        <f>IF(N197="nulová",J197,0)</f>
        <v>0</v>
      </c>
      <c r="BJ197" s="16" t="s">
        <v>86</v>
      </c>
      <c r="BK197" s="144">
        <f>ROUND(I197*H197,2)</f>
        <v>0</v>
      </c>
      <c r="BL197" s="16" t="s">
        <v>180</v>
      </c>
      <c r="BM197" s="272" t="s">
        <v>288</v>
      </c>
    </row>
    <row r="198" spans="1:51" s="13" customFormat="1" ht="12">
      <c r="A198" s="13"/>
      <c r="B198" s="277"/>
      <c r="C198" s="278"/>
      <c r="D198" s="273" t="s">
        <v>184</v>
      </c>
      <c r="E198" s="279" t="s">
        <v>1</v>
      </c>
      <c r="F198" s="280" t="s">
        <v>289</v>
      </c>
      <c r="G198" s="278"/>
      <c r="H198" s="281">
        <v>0.443</v>
      </c>
      <c r="I198" s="282"/>
      <c r="J198" s="278"/>
      <c r="K198" s="278"/>
      <c r="L198" s="283"/>
      <c r="M198" s="284"/>
      <c r="N198" s="285"/>
      <c r="O198" s="285"/>
      <c r="P198" s="285"/>
      <c r="Q198" s="285"/>
      <c r="R198" s="285"/>
      <c r="S198" s="285"/>
      <c r="T198" s="28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87" t="s">
        <v>184</v>
      </c>
      <c r="AU198" s="287" t="s">
        <v>88</v>
      </c>
      <c r="AV198" s="13" t="s">
        <v>88</v>
      </c>
      <c r="AW198" s="13" t="s">
        <v>32</v>
      </c>
      <c r="AX198" s="13" t="s">
        <v>86</v>
      </c>
      <c r="AY198" s="287" t="s">
        <v>174</v>
      </c>
    </row>
    <row r="199" spans="1:65" s="2" customFormat="1" ht="16.5" customHeight="1">
      <c r="A199" s="39"/>
      <c r="B199" s="40"/>
      <c r="C199" s="288" t="s">
        <v>290</v>
      </c>
      <c r="D199" s="288" t="s">
        <v>199</v>
      </c>
      <c r="E199" s="289" t="s">
        <v>291</v>
      </c>
      <c r="F199" s="290" t="s">
        <v>292</v>
      </c>
      <c r="G199" s="291" t="s">
        <v>202</v>
      </c>
      <c r="H199" s="292">
        <v>0.443</v>
      </c>
      <c r="I199" s="293"/>
      <c r="J199" s="294">
        <f>ROUND(I199*H199,2)</f>
        <v>0</v>
      </c>
      <c r="K199" s="295"/>
      <c r="L199" s="296"/>
      <c r="M199" s="297" t="s">
        <v>1</v>
      </c>
      <c r="N199" s="298" t="s">
        <v>43</v>
      </c>
      <c r="O199" s="92"/>
      <c r="P199" s="270">
        <f>O199*H199</f>
        <v>0</v>
      </c>
      <c r="Q199" s="270">
        <v>1</v>
      </c>
      <c r="R199" s="270">
        <f>Q199*H199</f>
        <v>0.443</v>
      </c>
      <c r="S199" s="270">
        <v>0</v>
      </c>
      <c r="T199" s="271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72" t="s">
        <v>203</v>
      </c>
      <c r="AT199" s="272" t="s">
        <v>199</v>
      </c>
      <c r="AU199" s="272" t="s">
        <v>88</v>
      </c>
      <c r="AY199" s="16" t="s">
        <v>174</v>
      </c>
      <c r="BE199" s="144">
        <f>IF(N199="základní",J199,0)</f>
        <v>0</v>
      </c>
      <c r="BF199" s="144">
        <f>IF(N199="snížená",J199,0)</f>
        <v>0</v>
      </c>
      <c r="BG199" s="144">
        <f>IF(N199="zákl. přenesená",J199,0)</f>
        <v>0</v>
      </c>
      <c r="BH199" s="144">
        <f>IF(N199="sníž. přenesená",J199,0)</f>
        <v>0</v>
      </c>
      <c r="BI199" s="144">
        <f>IF(N199="nulová",J199,0)</f>
        <v>0</v>
      </c>
      <c r="BJ199" s="16" t="s">
        <v>86</v>
      </c>
      <c r="BK199" s="144">
        <f>ROUND(I199*H199,2)</f>
        <v>0</v>
      </c>
      <c r="BL199" s="16" t="s">
        <v>180</v>
      </c>
      <c r="BM199" s="272" t="s">
        <v>293</v>
      </c>
    </row>
    <row r="200" spans="1:65" s="2" customFormat="1" ht="21.75" customHeight="1">
      <c r="A200" s="39"/>
      <c r="B200" s="40"/>
      <c r="C200" s="260" t="s">
        <v>294</v>
      </c>
      <c r="D200" s="260" t="s">
        <v>176</v>
      </c>
      <c r="E200" s="261" t="s">
        <v>295</v>
      </c>
      <c r="F200" s="262" t="s">
        <v>296</v>
      </c>
      <c r="G200" s="263" t="s">
        <v>297</v>
      </c>
      <c r="H200" s="264">
        <v>1</v>
      </c>
      <c r="I200" s="265"/>
      <c r="J200" s="266">
        <f>ROUND(I200*H200,2)</f>
        <v>0</v>
      </c>
      <c r="K200" s="267"/>
      <c r="L200" s="42"/>
      <c r="M200" s="268" t="s">
        <v>1</v>
      </c>
      <c r="N200" s="269" t="s">
        <v>43</v>
      </c>
      <c r="O200" s="92"/>
      <c r="P200" s="270">
        <f>O200*H200</f>
        <v>0</v>
      </c>
      <c r="Q200" s="270">
        <v>2.25642</v>
      </c>
      <c r="R200" s="270">
        <f>Q200*H200</f>
        <v>2.25642</v>
      </c>
      <c r="S200" s="270">
        <v>0</v>
      </c>
      <c r="T200" s="271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72" t="s">
        <v>180</v>
      </c>
      <c r="AT200" s="272" t="s">
        <v>176</v>
      </c>
      <c r="AU200" s="272" t="s">
        <v>88</v>
      </c>
      <c r="AY200" s="16" t="s">
        <v>174</v>
      </c>
      <c r="BE200" s="144">
        <f>IF(N200="základní",J200,0)</f>
        <v>0</v>
      </c>
      <c r="BF200" s="144">
        <f>IF(N200="snížená",J200,0)</f>
        <v>0</v>
      </c>
      <c r="BG200" s="144">
        <f>IF(N200="zákl. přenesená",J200,0)</f>
        <v>0</v>
      </c>
      <c r="BH200" s="144">
        <f>IF(N200="sníž. přenesená",J200,0)</f>
        <v>0</v>
      </c>
      <c r="BI200" s="144">
        <f>IF(N200="nulová",J200,0)</f>
        <v>0</v>
      </c>
      <c r="BJ200" s="16" t="s">
        <v>86</v>
      </c>
      <c r="BK200" s="144">
        <f>ROUND(I200*H200,2)</f>
        <v>0</v>
      </c>
      <c r="BL200" s="16" t="s">
        <v>180</v>
      </c>
      <c r="BM200" s="272" t="s">
        <v>298</v>
      </c>
    </row>
    <row r="201" spans="1:47" s="2" customFormat="1" ht="12">
      <c r="A201" s="39"/>
      <c r="B201" s="40"/>
      <c r="C201" s="41"/>
      <c r="D201" s="273" t="s">
        <v>182</v>
      </c>
      <c r="E201" s="41"/>
      <c r="F201" s="274" t="s">
        <v>299</v>
      </c>
      <c r="G201" s="41"/>
      <c r="H201" s="41"/>
      <c r="I201" s="160"/>
      <c r="J201" s="41"/>
      <c r="K201" s="41"/>
      <c r="L201" s="42"/>
      <c r="M201" s="275"/>
      <c r="N201" s="276"/>
      <c r="O201" s="92"/>
      <c r="P201" s="92"/>
      <c r="Q201" s="92"/>
      <c r="R201" s="92"/>
      <c r="S201" s="92"/>
      <c r="T201" s="93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6" t="s">
        <v>182</v>
      </c>
      <c r="AU201" s="16" t="s">
        <v>88</v>
      </c>
    </row>
    <row r="202" spans="1:63" s="12" customFormat="1" ht="22.8" customHeight="1">
      <c r="A202" s="12"/>
      <c r="B202" s="244"/>
      <c r="C202" s="245"/>
      <c r="D202" s="246" t="s">
        <v>77</v>
      </c>
      <c r="E202" s="258" t="s">
        <v>206</v>
      </c>
      <c r="F202" s="258" t="s">
        <v>300</v>
      </c>
      <c r="G202" s="245"/>
      <c r="H202" s="245"/>
      <c r="I202" s="248"/>
      <c r="J202" s="259">
        <f>BK202</f>
        <v>0</v>
      </c>
      <c r="K202" s="245"/>
      <c r="L202" s="250"/>
      <c r="M202" s="251"/>
      <c r="N202" s="252"/>
      <c r="O202" s="252"/>
      <c r="P202" s="253">
        <f>SUM(P203:P221)</f>
        <v>0</v>
      </c>
      <c r="Q202" s="252"/>
      <c r="R202" s="253">
        <f>SUM(R203:R221)</f>
        <v>31.384339819999997</v>
      </c>
      <c r="S202" s="252"/>
      <c r="T202" s="254">
        <f>SUM(T203:T221)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55" t="s">
        <v>86</v>
      </c>
      <c r="AT202" s="256" t="s">
        <v>77</v>
      </c>
      <c r="AU202" s="256" t="s">
        <v>86</v>
      </c>
      <c r="AY202" s="255" t="s">
        <v>174</v>
      </c>
      <c r="BK202" s="257">
        <f>SUM(BK203:BK221)</f>
        <v>0</v>
      </c>
    </row>
    <row r="203" spans="1:65" s="2" customFormat="1" ht="21.75" customHeight="1">
      <c r="A203" s="39"/>
      <c r="B203" s="40"/>
      <c r="C203" s="260" t="s">
        <v>301</v>
      </c>
      <c r="D203" s="260" t="s">
        <v>176</v>
      </c>
      <c r="E203" s="261" t="s">
        <v>302</v>
      </c>
      <c r="F203" s="262" t="s">
        <v>303</v>
      </c>
      <c r="G203" s="263" t="s">
        <v>232</v>
      </c>
      <c r="H203" s="264">
        <v>50.17</v>
      </c>
      <c r="I203" s="265"/>
      <c r="J203" s="266">
        <f>ROUND(I203*H203,2)</f>
        <v>0</v>
      </c>
      <c r="K203" s="267"/>
      <c r="L203" s="42"/>
      <c r="M203" s="268" t="s">
        <v>1</v>
      </c>
      <c r="N203" s="269" t="s">
        <v>43</v>
      </c>
      <c r="O203" s="92"/>
      <c r="P203" s="270">
        <f>O203*H203</f>
        <v>0</v>
      </c>
      <c r="Q203" s="270">
        <v>0.0002</v>
      </c>
      <c r="R203" s="270">
        <f>Q203*H203</f>
        <v>0.010034000000000001</v>
      </c>
      <c r="S203" s="270">
        <v>0</v>
      </c>
      <c r="T203" s="271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72" t="s">
        <v>180</v>
      </c>
      <c r="AT203" s="272" t="s">
        <v>176</v>
      </c>
      <c r="AU203" s="272" t="s">
        <v>88</v>
      </c>
      <c r="AY203" s="16" t="s">
        <v>174</v>
      </c>
      <c r="BE203" s="144">
        <f>IF(N203="základní",J203,0)</f>
        <v>0</v>
      </c>
      <c r="BF203" s="144">
        <f>IF(N203="snížená",J203,0)</f>
        <v>0</v>
      </c>
      <c r="BG203" s="144">
        <f>IF(N203="zákl. přenesená",J203,0)</f>
        <v>0</v>
      </c>
      <c r="BH203" s="144">
        <f>IF(N203="sníž. přenesená",J203,0)</f>
        <v>0</v>
      </c>
      <c r="BI203" s="144">
        <f>IF(N203="nulová",J203,0)</f>
        <v>0</v>
      </c>
      <c r="BJ203" s="16" t="s">
        <v>86</v>
      </c>
      <c r="BK203" s="144">
        <f>ROUND(I203*H203,2)</f>
        <v>0</v>
      </c>
      <c r="BL203" s="16" t="s">
        <v>180</v>
      </c>
      <c r="BM203" s="272" t="s">
        <v>304</v>
      </c>
    </row>
    <row r="204" spans="1:51" s="13" customFormat="1" ht="12">
      <c r="A204" s="13"/>
      <c r="B204" s="277"/>
      <c r="C204" s="278"/>
      <c r="D204" s="273" t="s">
        <v>184</v>
      </c>
      <c r="E204" s="279" t="s">
        <v>1</v>
      </c>
      <c r="F204" s="280" t="s">
        <v>305</v>
      </c>
      <c r="G204" s="278"/>
      <c r="H204" s="281">
        <v>50.17</v>
      </c>
      <c r="I204" s="282"/>
      <c r="J204" s="278"/>
      <c r="K204" s="278"/>
      <c r="L204" s="283"/>
      <c r="M204" s="284"/>
      <c r="N204" s="285"/>
      <c r="O204" s="285"/>
      <c r="P204" s="285"/>
      <c r="Q204" s="285"/>
      <c r="R204" s="285"/>
      <c r="S204" s="285"/>
      <c r="T204" s="28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87" t="s">
        <v>184</v>
      </c>
      <c r="AU204" s="287" t="s">
        <v>88</v>
      </c>
      <c r="AV204" s="13" t="s">
        <v>88</v>
      </c>
      <c r="AW204" s="13" t="s">
        <v>32</v>
      </c>
      <c r="AX204" s="13" t="s">
        <v>86</v>
      </c>
      <c r="AY204" s="287" t="s">
        <v>174</v>
      </c>
    </row>
    <row r="205" spans="1:65" s="2" customFormat="1" ht="21.75" customHeight="1">
      <c r="A205" s="39"/>
      <c r="B205" s="40"/>
      <c r="C205" s="260" t="s">
        <v>306</v>
      </c>
      <c r="D205" s="260" t="s">
        <v>176</v>
      </c>
      <c r="E205" s="261" t="s">
        <v>307</v>
      </c>
      <c r="F205" s="262" t="s">
        <v>308</v>
      </c>
      <c r="G205" s="263" t="s">
        <v>232</v>
      </c>
      <c r="H205" s="264">
        <v>112.377</v>
      </c>
      <c r="I205" s="265"/>
      <c r="J205" s="266">
        <f>ROUND(I205*H205,2)</f>
        <v>0</v>
      </c>
      <c r="K205" s="267"/>
      <c r="L205" s="42"/>
      <c r="M205" s="268" t="s">
        <v>1</v>
      </c>
      <c r="N205" s="269" t="s">
        <v>43</v>
      </c>
      <c r="O205" s="92"/>
      <c r="P205" s="270">
        <f>O205*H205</f>
        <v>0</v>
      </c>
      <c r="Q205" s="270">
        <v>0.00026</v>
      </c>
      <c r="R205" s="270">
        <f>Q205*H205</f>
        <v>0.029218019999999997</v>
      </c>
      <c r="S205" s="270">
        <v>0</v>
      </c>
      <c r="T205" s="271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72" t="s">
        <v>180</v>
      </c>
      <c r="AT205" s="272" t="s">
        <v>176</v>
      </c>
      <c r="AU205" s="272" t="s">
        <v>88</v>
      </c>
      <c r="AY205" s="16" t="s">
        <v>174</v>
      </c>
      <c r="BE205" s="144">
        <f>IF(N205="základní",J205,0)</f>
        <v>0</v>
      </c>
      <c r="BF205" s="144">
        <f>IF(N205="snížená",J205,0)</f>
        <v>0</v>
      </c>
      <c r="BG205" s="144">
        <f>IF(N205="zákl. přenesená",J205,0)</f>
        <v>0</v>
      </c>
      <c r="BH205" s="144">
        <f>IF(N205="sníž. přenesená",J205,0)</f>
        <v>0</v>
      </c>
      <c r="BI205" s="144">
        <f>IF(N205="nulová",J205,0)</f>
        <v>0</v>
      </c>
      <c r="BJ205" s="16" t="s">
        <v>86</v>
      </c>
      <c r="BK205" s="144">
        <f>ROUND(I205*H205,2)</f>
        <v>0</v>
      </c>
      <c r="BL205" s="16" t="s">
        <v>180</v>
      </c>
      <c r="BM205" s="272" t="s">
        <v>309</v>
      </c>
    </row>
    <row r="206" spans="1:51" s="13" customFormat="1" ht="12">
      <c r="A206" s="13"/>
      <c r="B206" s="277"/>
      <c r="C206" s="278"/>
      <c r="D206" s="273" t="s">
        <v>184</v>
      </c>
      <c r="E206" s="279" t="s">
        <v>1</v>
      </c>
      <c r="F206" s="280" t="s">
        <v>310</v>
      </c>
      <c r="G206" s="278"/>
      <c r="H206" s="281">
        <v>112.377</v>
      </c>
      <c r="I206" s="282"/>
      <c r="J206" s="278"/>
      <c r="K206" s="278"/>
      <c r="L206" s="283"/>
      <c r="M206" s="284"/>
      <c r="N206" s="285"/>
      <c r="O206" s="285"/>
      <c r="P206" s="285"/>
      <c r="Q206" s="285"/>
      <c r="R206" s="285"/>
      <c r="S206" s="285"/>
      <c r="T206" s="28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87" t="s">
        <v>184</v>
      </c>
      <c r="AU206" s="287" t="s">
        <v>88</v>
      </c>
      <c r="AV206" s="13" t="s">
        <v>88</v>
      </c>
      <c r="AW206" s="13" t="s">
        <v>32</v>
      </c>
      <c r="AX206" s="13" t="s">
        <v>86</v>
      </c>
      <c r="AY206" s="287" t="s">
        <v>174</v>
      </c>
    </row>
    <row r="207" spans="1:65" s="2" customFormat="1" ht="21.75" customHeight="1">
      <c r="A207" s="39"/>
      <c r="B207" s="40"/>
      <c r="C207" s="260" t="s">
        <v>311</v>
      </c>
      <c r="D207" s="260" t="s">
        <v>176</v>
      </c>
      <c r="E207" s="261" t="s">
        <v>312</v>
      </c>
      <c r="F207" s="262" t="s">
        <v>313</v>
      </c>
      <c r="G207" s="263" t="s">
        <v>232</v>
      </c>
      <c r="H207" s="264">
        <v>50.17</v>
      </c>
      <c r="I207" s="265"/>
      <c r="J207" s="266">
        <f>ROUND(I207*H207,2)</f>
        <v>0</v>
      </c>
      <c r="K207" s="267"/>
      <c r="L207" s="42"/>
      <c r="M207" s="268" t="s">
        <v>1</v>
      </c>
      <c r="N207" s="269" t="s">
        <v>43</v>
      </c>
      <c r="O207" s="92"/>
      <c r="P207" s="270">
        <f>O207*H207</f>
        <v>0</v>
      </c>
      <c r="Q207" s="270">
        <v>0.00438</v>
      </c>
      <c r="R207" s="270">
        <f>Q207*H207</f>
        <v>0.2197446</v>
      </c>
      <c r="S207" s="270">
        <v>0</v>
      </c>
      <c r="T207" s="271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72" t="s">
        <v>180</v>
      </c>
      <c r="AT207" s="272" t="s">
        <v>176</v>
      </c>
      <c r="AU207" s="272" t="s">
        <v>88</v>
      </c>
      <c r="AY207" s="16" t="s">
        <v>174</v>
      </c>
      <c r="BE207" s="144">
        <f>IF(N207="základní",J207,0)</f>
        <v>0</v>
      </c>
      <c r="BF207" s="144">
        <f>IF(N207="snížená",J207,0)</f>
        <v>0</v>
      </c>
      <c r="BG207" s="144">
        <f>IF(N207="zákl. přenesená",J207,0)</f>
        <v>0</v>
      </c>
      <c r="BH207" s="144">
        <f>IF(N207="sníž. přenesená",J207,0)</f>
        <v>0</v>
      </c>
      <c r="BI207" s="144">
        <f>IF(N207="nulová",J207,0)</f>
        <v>0</v>
      </c>
      <c r="BJ207" s="16" t="s">
        <v>86</v>
      </c>
      <c r="BK207" s="144">
        <f>ROUND(I207*H207,2)</f>
        <v>0</v>
      </c>
      <c r="BL207" s="16" t="s">
        <v>180</v>
      </c>
      <c r="BM207" s="272" t="s">
        <v>314</v>
      </c>
    </row>
    <row r="208" spans="1:65" s="2" customFormat="1" ht="21.75" customHeight="1">
      <c r="A208" s="39"/>
      <c r="B208" s="40"/>
      <c r="C208" s="260" t="s">
        <v>315</v>
      </c>
      <c r="D208" s="260" t="s">
        <v>176</v>
      </c>
      <c r="E208" s="261" t="s">
        <v>316</v>
      </c>
      <c r="F208" s="262" t="s">
        <v>317</v>
      </c>
      <c r="G208" s="263" t="s">
        <v>232</v>
      </c>
      <c r="H208" s="264">
        <v>50.17</v>
      </c>
      <c r="I208" s="265"/>
      <c r="J208" s="266">
        <f>ROUND(I208*H208,2)</f>
        <v>0</v>
      </c>
      <c r="K208" s="267"/>
      <c r="L208" s="42"/>
      <c r="M208" s="268" t="s">
        <v>1</v>
      </c>
      <c r="N208" s="269" t="s">
        <v>43</v>
      </c>
      <c r="O208" s="92"/>
      <c r="P208" s="270">
        <f>O208*H208</f>
        <v>0</v>
      </c>
      <c r="Q208" s="270">
        <v>0.003</v>
      </c>
      <c r="R208" s="270">
        <f>Q208*H208</f>
        <v>0.15051</v>
      </c>
      <c r="S208" s="270">
        <v>0</v>
      </c>
      <c r="T208" s="271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72" t="s">
        <v>180</v>
      </c>
      <c r="AT208" s="272" t="s">
        <v>176</v>
      </c>
      <c r="AU208" s="272" t="s">
        <v>88</v>
      </c>
      <c r="AY208" s="16" t="s">
        <v>174</v>
      </c>
      <c r="BE208" s="144">
        <f>IF(N208="základní",J208,0)</f>
        <v>0</v>
      </c>
      <c r="BF208" s="144">
        <f>IF(N208="snížená",J208,0)</f>
        <v>0</v>
      </c>
      <c r="BG208" s="144">
        <f>IF(N208="zákl. přenesená",J208,0)</f>
        <v>0</v>
      </c>
      <c r="BH208" s="144">
        <f>IF(N208="sníž. přenesená",J208,0)</f>
        <v>0</v>
      </c>
      <c r="BI208" s="144">
        <f>IF(N208="nulová",J208,0)</f>
        <v>0</v>
      </c>
      <c r="BJ208" s="16" t="s">
        <v>86</v>
      </c>
      <c r="BK208" s="144">
        <f>ROUND(I208*H208,2)</f>
        <v>0</v>
      </c>
      <c r="BL208" s="16" t="s">
        <v>180</v>
      </c>
      <c r="BM208" s="272" t="s">
        <v>318</v>
      </c>
    </row>
    <row r="209" spans="1:65" s="2" customFormat="1" ht="21.75" customHeight="1">
      <c r="A209" s="39"/>
      <c r="B209" s="40"/>
      <c r="C209" s="260" t="s">
        <v>319</v>
      </c>
      <c r="D209" s="260" t="s">
        <v>176</v>
      </c>
      <c r="E209" s="261" t="s">
        <v>320</v>
      </c>
      <c r="F209" s="262" t="s">
        <v>321</v>
      </c>
      <c r="G209" s="263" t="s">
        <v>232</v>
      </c>
      <c r="H209" s="264">
        <v>30.022</v>
      </c>
      <c r="I209" s="265"/>
      <c r="J209" s="266">
        <f>ROUND(I209*H209,2)</f>
        <v>0</v>
      </c>
      <c r="K209" s="267"/>
      <c r="L209" s="42"/>
      <c r="M209" s="268" t="s">
        <v>1</v>
      </c>
      <c r="N209" s="269" t="s">
        <v>43</v>
      </c>
      <c r="O209" s="92"/>
      <c r="P209" s="270">
        <f>O209*H209</f>
        <v>0</v>
      </c>
      <c r="Q209" s="270">
        <v>0.0154</v>
      </c>
      <c r="R209" s="270">
        <f>Q209*H209</f>
        <v>0.4623388</v>
      </c>
      <c r="S209" s="270">
        <v>0</v>
      </c>
      <c r="T209" s="271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72" t="s">
        <v>180</v>
      </c>
      <c r="AT209" s="272" t="s">
        <v>176</v>
      </c>
      <c r="AU209" s="272" t="s">
        <v>88</v>
      </c>
      <c r="AY209" s="16" t="s">
        <v>174</v>
      </c>
      <c r="BE209" s="144">
        <f>IF(N209="základní",J209,0)</f>
        <v>0</v>
      </c>
      <c r="BF209" s="144">
        <f>IF(N209="snížená",J209,0)</f>
        <v>0</v>
      </c>
      <c r="BG209" s="144">
        <f>IF(N209="zákl. přenesená",J209,0)</f>
        <v>0</v>
      </c>
      <c r="BH209" s="144">
        <f>IF(N209="sníž. přenesená",J209,0)</f>
        <v>0</v>
      </c>
      <c r="BI209" s="144">
        <f>IF(N209="nulová",J209,0)</f>
        <v>0</v>
      </c>
      <c r="BJ209" s="16" t="s">
        <v>86</v>
      </c>
      <c r="BK209" s="144">
        <f>ROUND(I209*H209,2)</f>
        <v>0</v>
      </c>
      <c r="BL209" s="16" t="s">
        <v>180</v>
      </c>
      <c r="BM209" s="272" t="s">
        <v>322</v>
      </c>
    </row>
    <row r="210" spans="1:51" s="13" customFormat="1" ht="12">
      <c r="A210" s="13"/>
      <c r="B210" s="277"/>
      <c r="C210" s="278"/>
      <c r="D210" s="273" t="s">
        <v>184</v>
      </c>
      <c r="E210" s="279" t="s">
        <v>1</v>
      </c>
      <c r="F210" s="280" t="s">
        <v>323</v>
      </c>
      <c r="G210" s="278"/>
      <c r="H210" s="281">
        <v>30.022</v>
      </c>
      <c r="I210" s="282"/>
      <c r="J210" s="278"/>
      <c r="K210" s="278"/>
      <c r="L210" s="283"/>
      <c r="M210" s="284"/>
      <c r="N210" s="285"/>
      <c r="O210" s="285"/>
      <c r="P210" s="285"/>
      <c r="Q210" s="285"/>
      <c r="R210" s="285"/>
      <c r="S210" s="285"/>
      <c r="T210" s="28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87" t="s">
        <v>184</v>
      </c>
      <c r="AU210" s="287" t="s">
        <v>88</v>
      </c>
      <c r="AV210" s="13" t="s">
        <v>88</v>
      </c>
      <c r="AW210" s="13" t="s">
        <v>32</v>
      </c>
      <c r="AX210" s="13" t="s">
        <v>86</v>
      </c>
      <c r="AY210" s="287" t="s">
        <v>174</v>
      </c>
    </row>
    <row r="211" spans="1:65" s="2" customFormat="1" ht="21.75" customHeight="1">
      <c r="A211" s="39"/>
      <c r="B211" s="40"/>
      <c r="C211" s="260" t="s">
        <v>324</v>
      </c>
      <c r="D211" s="260" t="s">
        <v>176</v>
      </c>
      <c r="E211" s="261" t="s">
        <v>325</v>
      </c>
      <c r="F211" s="262" t="s">
        <v>326</v>
      </c>
      <c r="G211" s="263" t="s">
        <v>232</v>
      </c>
      <c r="H211" s="264">
        <v>32.186</v>
      </c>
      <c r="I211" s="265"/>
      <c r="J211" s="266">
        <f>ROUND(I211*H211,2)</f>
        <v>0</v>
      </c>
      <c r="K211" s="267"/>
      <c r="L211" s="42"/>
      <c r="M211" s="268" t="s">
        <v>1</v>
      </c>
      <c r="N211" s="269" t="s">
        <v>43</v>
      </c>
      <c r="O211" s="92"/>
      <c r="P211" s="270">
        <f>O211*H211</f>
        <v>0</v>
      </c>
      <c r="Q211" s="270">
        <v>0.01838</v>
      </c>
      <c r="R211" s="270">
        <f>Q211*H211</f>
        <v>0.59157868</v>
      </c>
      <c r="S211" s="270">
        <v>0</v>
      </c>
      <c r="T211" s="271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72" t="s">
        <v>180</v>
      </c>
      <c r="AT211" s="272" t="s">
        <v>176</v>
      </c>
      <c r="AU211" s="272" t="s">
        <v>88</v>
      </c>
      <c r="AY211" s="16" t="s">
        <v>174</v>
      </c>
      <c r="BE211" s="144">
        <f>IF(N211="základní",J211,0)</f>
        <v>0</v>
      </c>
      <c r="BF211" s="144">
        <f>IF(N211="snížená",J211,0)</f>
        <v>0</v>
      </c>
      <c r="BG211" s="144">
        <f>IF(N211="zákl. přenesená",J211,0)</f>
        <v>0</v>
      </c>
      <c r="BH211" s="144">
        <f>IF(N211="sníž. přenesená",J211,0)</f>
        <v>0</v>
      </c>
      <c r="BI211" s="144">
        <f>IF(N211="nulová",J211,0)</f>
        <v>0</v>
      </c>
      <c r="BJ211" s="16" t="s">
        <v>86</v>
      </c>
      <c r="BK211" s="144">
        <f>ROUND(I211*H211,2)</f>
        <v>0</v>
      </c>
      <c r="BL211" s="16" t="s">
        <v>180</v>
      </c>
      <c r="BM211" s="272" t="s">
        <v>327</v>
      </c>
    </row>
    <row r="212" spans="1:51" s="13" customFormat="1" ht="12">
      <c r="A212" s="13"/>
      <c r="B212" s="277"/>
      <c r="C212" s="278"/>
      <c r="D212" s="273" t="s">
        <v>184</v>
      </c>
      <c r="E212" s="279" t="s">
        <v>1</v>
      </c>
      <c r="F212" s="280" t="s">
        <v>328</v>
      </c>
      <c r="G212" s="278"/>
      <c r="H212" s="281">
        <v>32.186</v>
      </c>
      <c r="I212" s="282"/>
      <c r="J212" s="278"/>
      <c r="K212" s="278"/>
      <c r="L212" s="283"/>
      <c r="M212" s="284"/>
      <c r="N212" s="285"/>
      <c r="O212" s="285"/>
      <c r="P212" s="285"/>
      <c r="Q212" s="285"/>
      <c r="R212" s="285"/>
      <c r="S212" s="285"/>
      <c r="T212" s="28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87" t="s">
        <v>184</v>
      </c>
      <c r="AU212" s="287" t="s">
        <v>88</v>
      </c>
      <c r="AV212" s="13" t="s">
        <v>88</v>
      </c>
      <c r="AW212" s="13" t="s">
        <v>32</v>
      </c>
      <c r="AX212" s="13" t="s">
        <v>86</v>
      </c>
      <c r="AY212" s="287" t="s">
        <v>174</v>
      </c>
    </row>
    <row r="213" spans="1:65" s="2" customFormat="1" ht="21.75" customHeight="1">
      <c r="A213" s="39"/>
      <c r="B213" s="40"/>
      <c r="C213" s="260" t="s">
        <v>329</v>
      </c>
      <c r="D213" s="260" t="s">
        <v>176</v>
      </c>
      <c r="E213" s="261" t="s">
        <v>330</v>
      </c>
      <c r="F213" s="262" t="s">
        <v>331</v>
      </c>
      <c r="G213" s="263" t="s">
        <v>232</v>
      </c>
      <c r="H213" s="264">
        <v>45.361</v>
      </c>
      <c r="I213" s="265"/>
      <c r="J213" s="266">
        <f>ROUND(I213*H213,2)</f>
        <v>0</v>
      </c>
      <c r="K213" s="267"/>
      <c r="L213" s="42"/>
      <c r="M213" s="268" t="s">
        <v>1</v>
      </c>
      <c r="N213" s="269" t="s">
        <v>43</v>
      </c>
      <c r="O213" s="92"/>
      <c r="P213" s="270">
        <f>O213*H213</f>
        <v>0</v>
      </c>
      <c r="Q213" s="270">
        <v>0.0284</v>
      </c>
      <c r="R213" s="270">
        <f>Q213*H213</f>
        <v>1.2882524</v>
      </c>
      <c r="S213" s="270">
        <v>0</v>
      </c>
      <c r="T213" s="271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72" t="s">
        <v>180</v>
      </c>
      <c r="AT213" s="272" t="s">
        <v>176</v>
      </c>
      <c r="AU213" s="272" t="s">
        <v>88</v>
      </c>
      <c r="AY213" s="16" t="s">
        <v>174</v>
      </c>
      <c r="BE213" s="144">
        <f>IF(N213="základní",J213,0)</f>
        <v>0</v>
      </c>
      <c r="BF213" s="144">
        <f>IF(N213="snížená",J213,0)</f>
        <v>0</v>
      </c>
      <c r="BG213" s="144">
        <f>IF(N213="zákl. přenesená",J213,0)</f>
        <v>0</v>
      </c>
      <c r="BH213" s="144">
        <f>IF(N213="sníž. přenesená",J213,0)</f>
        <v>0</v>
      </c>
      <c r="BI213" s="144">
        <f>IF(N213="nulová",J213,0)</f>
        <v>0</v>
      </c>
      <c r="BJ213" s="16" t="s">
        <v>86</v>
      </c>
      <c r="BK213" s="144">
        <f>ROUND(I213*H213,2)</f>
        <v>0</v>
      </c>
      <c r="BL213" s="16" t="s">
        <v>180</v>
      </c>
      <c r="BM213" s="272" t="s">
        <v>332</v>
      </c>
    </row>
    <row r="214" spans="1:47" s="2" customFormat="1" ht="12">
      <c r="A214" s="39"/>
      <c r="B214" s="40"/>
      <c r="C214" s="41"/>
      <c r="D214" s="273" t="s">
        <v>182</v>
      </c>
      <c r="E214" s="41"/>
      <c r="F214" s="274" t="s">
        <v>333</v>
      </c>
      <c r="G214" s="41"/>
      <c r="H214" s="41"/>
      <c r="I214" s="160"/>
      <c r="J214" s="41"/>
      <c r="K214" s="41"/>
      <c r="L214" s="42"/>
      <c r="M214" s="275"/>
      <c r="N214" s="276"/>
      <c r="O214" s="92"/>
      <c r="P214" s="92"/>
      <c r="Q214" s="92"/>
      <c r="R214" s="92"/>
      <c r="S214" s="92"/>
      <c r="T214" s="93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6" t="s">
        <v>182</v>
      </c>
      <c r="AU214" s="16" t="s">
        <v>88</v>
      </c>
    </row>
    <row r="215" spans="1:51" s="13" customFormat="1" ht="12">
      <c r="A215" s="13"/>
      <c r="B215" s="277"/>
      <c r="C215" s="278"/>
      <c r="D215" s="273" t="s">
        <v>184</v>
      </c>
      <c r="E215" s="279" t="s">
        <v>1</v>
      </c>
      <c r="F215" s="280" t="s">
        <v>334</v>
      </c>
      <c r="G215" s="278"/>
      <c r="H215" s="281">
        <v>45.361</v>
      </c>
      <c r="I215" s="282"/>
      <c r="J215" s="278"/>
      <c r="K215" s="278"/>
      <c r="L215" s="283"/>
      <c r="M215" s="284"/>
      <c r="N215" s="285"/>
      <c r="O215" s="285"/>
      <c r="P215" s="285"/>
      <c r="Q215" s="285"/>
      <c r="R215" s="285"/>
      <c r="S215" s="285"/>
      <c r="T215" s="28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87" t="s">
        <v>184</v>
      </c>
      <c r="AU215" s="287" t="s">
        <v>88</v>
      </c>
      <c r="AV215" s="13" t="s">
        <v>88</v>
      </c>
      <c r="AW215" s="13" t="s">
        <v>32</v>
      </c>
      <c r="AX215" s="13" t="s">
        <v>86</v>
      </c>
      <c r="AY215" s="287" t="s">
        <v>174</v>
      </c>
    </row>
    <row r="216" spans="1:65" s="2" customFormat="1" ht="16.5" customHeight="1">
      <c r="A216" s="39"/>
      <c r="B216" s="40"/>
      <c r="C216" s="260" t="s">
        <v>335</v>
      </c>
      <c r="D216" s="260" t="s">
        <v>176</v>
      </c>
      <c r="E216" s="261" t="s">
        <v>336</v>
      </c>
      <c r="F216" s="262" t="s">
        <v>337</v>
      </c>
      <c r="G216" s="263" t="s">
        <v>338</v>
      </c>
      <c r="H216" s="264">
        <v>12.77</v>
      </c>
      <c r="I216" s="265"/>
      <c r="J216" s="266">
        <f>ROUND(I216*H216,2)</f>
        <v>0</v>
      </c>
      <c r="K216" s="267"/>
      <c r="L216" s="42"/>
      <c r="M216" s="268" t="s">
        <v>1</v>
      </c>
      <c r="N216" s="269" t="s">
        <v>43</v>
      </c>
      <c r="O216" s="92"/>
      <c r="P216" s="270">
        <f>O216*H216</f>
        <v>0</v>
      </c>
      <c r="Q216" s="270">
        <v>0.02065</v>
      </c>
      <c r="R216" s="270">
        <f>Q216*H216</f>
        <v>0.2637005</v>
      </c>
      <c r="S216" s="270">
        <v>0</v>
      </c>
      <c r="T216" s="271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72" t="s">
        <v>180</v>
      </c>
      <c r="AT216" s="272" t="s">
        <v>176</v>
      </c>
      <c r="AU216" s="272" t="s">
        <v>88</v>
      </c>
      <c r="AY216" s="16" t="s">
        <v>174</v>
      </c>
      <c r="BE216" s="144">
        <f>IF(N216="základní",J216,0)</f>
        <v>0</v>
      </c>
      <c r="BF216" s="144">
        <f>IF(N216="snížená",J216,0)</f>
        <v>0</v>
      </c>
      <c r="BG216" s="144">
        <f>IF(N216="zákl. přenesená",J216,0)</f>
        <v>0</v>
      </c>
      <c r="BH216" s="144">
        <f>IF(N216="sníž. přenesená",J216,0)</f>
        <v>0</v>
      </c>
      <c r="BI216" s="144">
        <f>IF(N216="nulová",J216,0)</f>
        <v>0</v>
      </c>
      <c r="BJ216" s="16" t="s">
        <v>86</v>
      </c>
      <c r="BK216" s="144">
        <f>ROUND(I216*H216,2)</f>
        <v>0</v>
      </c>
      <c r="BL216" s="16" t="s">
        <v>180</v>
      </c>
      <c r="BM216" s="272" t="s">
        <v>339</v>
      </c>
    </row>
    <row r="217" spans="1:47" s="2" customFormat="1" ht="12">
      <c r="A217" s="39"/>
      <c r="B217" s="40"/>
      <c r="C217" s="41"/>
      <c r="D217" s="273" t="s">
        <v>182</v>
      </c>
      <c r="E217" s="41"/>
      <c r="F217" s="274" t="s">
        <v>340</v>
      </c>
      <c r="G217" s="41"/>
      <c r="H217" s="41"/>
      <c r="I217" s="160"/>
      <c r="J217" s="41"/>
      <c r="K217" s="41"/>
      <c r="L217" s="42"/>
      <c r="M217" s="275"/>
      <c r="N217" s="276"/>
      <c r="O217" s="92"/>
      <c r="P217" s="92"/>
      <c r="Q217" s="92"/>
      <c r="R217" s="92"/>
      <c r="S217" s="92"/>
      <c r="T217" s="93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6" t="s">
        <v>182</v>
      </c>
      <c r="AU217" s="16" t="s">
        <v>88</v>
      </c>
    </row>
    <row r="218" spans="1:51" s="13" customFormat="1" ht="12">
      <c r="A218" s="13"/>
      <c r="B218" s="277"/>
      <c r="C218" s="278"/>
      <c r="D218" s="273" t="s">
        <v>184</v>
      </c>
      <c r="E218" s="279" t="s">
        <v>1</v>
      </c>
      <c r="F218" s="280" t="s">
        <v>341</v>
      </c>
      <c r="G218" s="278"/>
      <c r="H218" s="281">
        <v>12.77</v>
      </c>
      <c r="I218" s="282"/>
      <c r="J218" s="278"/>
      <c r="K218" s="278"/>
      <c r="L218" s="283"/>
      <c r="M218" s="284"/>
      <c r="N218" s="285"/>
      <c r="O218" s="285"/>
      <c r="P218" s="285"/>
      <c r="Q218" s="285"/>
      <c r="R218" s="285"/>
      <c r="S218" s="285"/>
      <c r="T218" s="28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87" t="s">
        <v>184</v>
      </c>
      <c r="AU218" s="287" t="s">
        <v>88</v>
      </c>
      <c r="AV218" s="13" t="s">
        <v>88</v>
      </c>
      <c r="AW218" s="13" t="s">
        <v>32</v>
      </c>
      <c r="AX218" s="13" t="s">
        <v>86</v>
      </c>
      <c r="AY218" s="287" t="s">
        <v>174</v>
      </c>
    </row>
    <row r="219" spans="1:65" s="2" customFormat="1" ht="21.75" customHeight="1">
      <c r="A219" s="39"/>
      <c r="B219" s="40"/>
      <c r="C219" s="260" t="s">
        <v>342</v>
      </c>
      <c r="D219" s="260" t="s">
        <v>176</v>
      </c>
      <c r="E219" s="261" t="s">
        <v>343</v>
      </c>
      <c r="F219" s="262" t="s">
        <v>344</v>
      </c>
      <c r="G219" s="263" t="s">
        <v>179</v>
      </c>
      <c r="H219" s="264">
        <v>12.573</v>
      </c>
      <c r="I219" s="265"/>
      <c r="J219" s="266">
        <f>ROUND(I219*H219,2)</f>
        <v>0</v>
      </c>
      <c r="K219" s="267"/>
      <c r="L219" s="42"/>
      <c r="M219" s="268" t="s">
        <v>1</v>
      </c>
      <c r="N219" s="269" t="s">
        <v>43</v>
      </c>
      <c r="O219" s="92"/>
      <c r="P219" s="270">
        <f>O219*H219</f>
        <v>0</v>
      </c>
      <c r="Q219" s="270">
        <v>2.25634</v>
      </c>
      <c r="R219" s="270">
        <f>Q219*H219</f>
        <v>28.368962819999997</v>
      </c>
      <c r="S219" s="270">
        <v>0</v>
      </c>
      <c r="T219" s="271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72" t="s">
        <v>180</v>
      </c>
      <c r="AT219" s="272" t="s">
        <v>176</v>
      </c>
      <c r="AU219" s="272" t="s">
        <v>88</v>
      </c>
      <c r="AY219" s="16" t="s">
        <v>174</v>
      </c>
      <c r="BE219" s="144">
        <f>IF(N219="základní",J219,0)</f>
        <v>0</v>
      </c>
      <c r="BF219" s="144">
        <f>IF(N219="snížená",J219,0)</f>
        <v>0</v>
      </c>
      <c r="BG219" s="144">
        <f>IF(N219="zákl. přenesená",J219,0)</f>
        <v>0</v>
      </c>
      <c r="BH219" s="144">
        <f>IF(N219="sníž. přenesená",J219,0)</f>
        <v>0</v>
      </c>
      <c r="BI219" s="144">
        <f>IF(N219="nulová",J219,0)</f>
        <v>0</v>
      </c>
      <c r="BJ219" s="16" t="s">
        <v>86</v>
      </c>
      <c r="BK219" s="144">
        <f>ROUND(I219*H219,2)</f>
        <v>0</v>
      </c>
      <c r="BL219" s="16" t="s">
        <v>180</v>
      </c>
      <c r="BM219" s="272" t="s">
        <v>345</v>
      </c>
    </row>
    <row r="220" spans="1:51" s="13" customFormat="1" ht="12">
      <c r="A220" s="13"/>
      <c r="B220" s="277"/>
      <c r="C220" s="278"/>
      <c r="D220" s="273" t="s">
        <v>184</v>
      </c>
      <c r="E220" s="279" t="s">
        <v>1</v>
      </c>
      <c r="F220" s="280" t="s">
        <v>346</v>
      </c>
      <c r="G220" s="278"/>
      <c r="H220" s="281">
        <v>12.573</v>
      </c>
      <c r="I220" s="282"/>
      <c r="J220" s="278"/>
      <c r="K220" s="278"/>
      <c r="L220" s="283"/>
      <c r="M220" s="284"/>
      <c r="N220" s="285"/>
      <c r="O220" s="285"/>
      <c r="P220" s="285"/>
      <c r="Q220" s="285"/>
      <c r="R220" s="285"/>
      <c r="S220" s="285"/>
      <c r="T220" s="28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87" t="s">
        <v>184</v>
      </c>
      <c r="AU220" s="287" t="s">
        <v>88</v>
      </c>
      <c r="AV220" s="13" t="s">
        <v>88</v>
      </c>
      <c r="AW220" s="13" t="s">
        <v>32</v>
      </c>
      <c r="AX220" s="13" t="s">
        <v>86</v>
      </c>
      <c r="AY220" s="287" t="s">
        <v>174</v>
      </c>
    </row>
    <row r="221" spans="1:65" s="2" customFormat="1" ht="21.75" customHeight="1">
      <c r="A221" s="39"/>
      <c r="B221" s="40"/>
      <c r="C221" s="260" t="s">
        <v>347</v>
      </c>
      <c r="D221" s="260" t="s">
        <v>176</v>
      </c>
      <c r="E221" s="261" t="s">
        <v>348</v>
      </c>
      <c r="F221" s="262" t="s">
        <v>349</v>
      </c>
      <c r="G221" s="263" t="s">
        <v>179</v>
      </c>
      <c r="H221" s="264">
        <v>12.573</v>
      </c>
      <c r="I221" s="265"/>
      <c r="J221" s="266">
        <f>ROUND(I221*H221,2)</f>
        <v>0</v>
      </c>
      <c r="K221" s="267"/>
      <c r="L221" s="42"/>
      <c r="M221" s="268" t="s">
        <v>1</v>
      </c>
      <c r="N221" s="269" t="s">
        <v>43</v>
      </c>
      <c r="O221" s="92"/>
      <c r="P221" s="270">
        <f>O221*H221</f>
        <v>0</v>
      </c>
      <c r="Q221" s="270">
        <v>0</v>
      </c>
      <c r="R221" s="270">
        <f>Q221*H221</f>
        <v>0</v>
      </c>
      <c r="S221" s="270">
        <v>0</v>
      </c>
      <c r="T221" s="271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72" t="s">
        <v>180</v>
      </c>
      <c r="AT221" s="272" t="s">
        <v>176</v>
      </c>
      <c r="AU221" s="272" t="s">
        <v>88</v>
      </c>
      <c r="AY221" s="16" t="s">
        <v>174</v>
      </c>
      <c r="BE221" s="144">
        <f>IF(N221="základní",J221,0)</f>
        <v>0</v>
      </c>
      <c r="BF221" s="144">
        <f>IF(N221="snížená",J221,0)</f>
        <v>0</v>
      </c>
      <c r="BG221" s="144">
        <f>IF(N221="zákl. přenesená",J221,0)</f>
        <v>0</v>
      </c>
      <c r="BH221" s="144">
        <f>IF(N221="sníž. přenesená",J221,0)</f>
        <v>0</v>
      </c>
      <c r="BI221" s="144">
        <f>IF(N221="nulová",J221,0)</f>
        <v>0</v>
      </c>
      <c r="BJ221" s="16" t="s">
        <v>86</v>
      </c>
      <c r="BK221" s="144">
        <f>ROUND(I221*H221,2)</f>
        <v>0</v>
      </c>
      <c r="BL221" s="16" t="s">
        <v>180</v>
      </c>
      <c r="BM221" s="272" t="s">
        <v>350</v>
      </c>
    </row>
    <row r="222" spans="1:63" s="12" customFormat="1" ht="22.8" customHeight="1">
      <c r="A222" s="12"/>
      <c r="B222" s="244"/>
      <c r="C222" s="245"/>
      <c r="D222" s="246" t="s">
        <v>77</v>
      </c>
      <c r="E222" s="258" t="s">
        <v>219</v>
      </c>
      <c r="F222" s="258" t="s">
        <v>351</v>
      </c>
      <c r="G222" s="245"/>
      <c r="H222" s="245"/>
      <c r="I222" s="248"/>
      <c r="J222" s="259">
        <f>BK222</f>
        <v>0</v>
      </c>
      <c r="K222" s="245"/>
      <c r="L222" s="250"/>
      <c r="M222" s="251"/>
      <c r="N222" s="252"/>
      <c r="O222" s="252"/>
      <c r="P222" s="253">
        <f>SUM(P223:P259)</f>
        <v>0</v>
      </c>
      <c r="Q222" s="252"/>
      <c r="R222" s="253">
        <f>SUM(R223:R259)</f>
        <v>0.022844899999999998</v>
      </c>
      <c r="S222" s="252"/>
      <c r="T222" s="254">
        <f>SUM(T223:T259)</f>
        <v>43.673034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55" t="s">
        <v>86</v>
      </c>
      <c r="AT222" s="256" t="s">
        <v>77</v>
      </c>
      <c r="AU222" s="256" t="s">
        <v>86</v>
      </c>
      <c r="AY222" s="255" t="s">
        <v>174</v>
      </c>
      <c r="BK222" s="257">
        <f>SUM(BK223:BK259)</f>
        <v>0</v>
      </c>
    </row>
    <row r="223" spans="1:65" s="2" customFormat="1" ht="21.75" customHeight="1">
      <c r="A223" s="39"/>
      <c r="B223" s="40"/>
      <c r="C223" s="260" t="s">
        <v>352</v>
      </c>
      <c r="D223" s="260" t="s">
        <v>176</v>
      </c>
      <c r="E223" s="261" t="s">
        <v>353</v>
      </c>
      <c r="F223" s="262" t="s">
        <v>354</v>
      </c>
      <c r="G223" s="263" t="s">
        <v>232</v>
      </c>
      <c r="H223" s="264">
        <v>175.73</v>
      </c>
      <c r="I223" s="265"/>
      <c r="J223" s="266">
        <f>ROUND(I223*H223,2)</f>
        <v>0</v>
      </c>
      <c r="K223" s="267"/>
      <c r="L223" s="42"/>
      <c r="M223" s="268" t="s">
        <v>1</v>
      </c>
      <c r="N223" s="269" t="s">
        <v>43</v>
      </c>
      <c r="O223" s="92"/>
      <c r="P223" s="270">
        <f>O223*H223</f>
        <v>0</v>
      </c>
      <c r="Q223" s="270">
        <v>0.00013</v>
      </c>
      <c r="R223" s="270">
        <f>Q223*H223</f>
        <v>0.022844899999999998</v>
      </c>
      <c r="S223" s="270">
        <v>0</v>
      </c>
      <c r="T223" s="271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72" t="s">
        <v>180</v>
      </c>
      <c r="AT223" s="272" t="s">
        <v>176</v>
      </c>
      <c r="AU223" s="272" t="s">
        <v>88</v>
      </c>
      <c r="AY223" s="16" t="s">
        <v>174</v>
      </c>
      <c r="BE223" s="144">
        <f>IF(N223="základní",J223,0)</f>
        <v>0</v>
      </c>
      <c r="BF223" s="144">
        <f>IF(N223="snížená",J223,0)</f>
        <v>0</v>
      </c>
      <c r="BG223" s="144">
        <f>IF(N223="zákl. přenesená",J223,0)</f>
        <v>0</v>
      </c>
      <c r="BH223" s="144">
        <f>IF(N223="sníž. přenesená",J223,0)</f>
        <v>0</v>
      </c>
      <c r="BI223" s="144">
        <f>IF(N223="nulová",J223,0)</f>
        <v>0</v>
      </c>
      <c r="BJ223" s="16" t="s">
        <v>86</v>
      </c>
      <c r="BK223" s="144">
        <f>ROUND(I223*H223,2)</f>
        <v>0</v>
      </c>
      <c r="BL223" s="16" t="s">
        <v>180</v>
      </c>
      <c r="BM223" s="272" t="s">
        <v>355</v>
      </c>
    </row>
    <row r="224" spans="1:65" s="2" customFormat="1" ht="21.75" customHeight="1">
      <c r="A224" s="39"/>
      <c r="B224" s="40"/>
      <c r="C224" s="260" t="s">
        <v>356</v>
      </c>
      <c r="D224" s="260" t="s">
        <v>176</v>
      </c>
      <c r="E224" s="261" t="s">
        <v>357</v>
      </c>
      <c r="F224" s="262" t="s">
        <v>358</v>
      </c>
      <c r="G224" s="263" t="s">
        <v>179</v>
      </c>
      <c r="H224" s="264">
        <v>4.816</v>
      </c>
      <c r="I224" s="265"/>
      <c r="J224" s="266">
        <f>ROUND(I224*H224,2)</f>
        <v>0</v>
      </c>
      <c r="K224" s="267"/>
      <c r="L224" s="42"/>
      <c r="M224" s="268" t="s">
        <v>1</v>
      </c>
      <c r="N224" s="269" t="s">
        <v>43</v>
      </c>
      <c r="O224" s="92"/>
      <c r="P224" s="270">
        <f>O224*H224</f>
        <v>0</v>
      </c>
      <c r="Q224" s="270">
        <v>0</v>
      </c>
      <c r="R224" s="270">
        <f>Q224*H224</f>
        <v>0</v>
      </c>
      <c r="S224" s="270">
        <v>1.95</v>
      </c>
      <c r="T224" s="271">
        <f>S224*H224</f>
        <v>9.3912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72" t="s">
        <v>180</v>
      </c>
      <c r="AT224" s="272" t="s">
        <v>176</v>
      </c>
      <c r="AU224" s="272" t="s">
        <v>88</v>
      </c>
      <c r="AY224" s="16" t="s">
        <v>174</v>
      </c>
      <c r="BE224" s="144">
        <f>IF(N224="základní",J224,0)</f>
        <v>0</v>
      </c>
      <c r="BF224" s="144">
        <f>IF(N224="snížená",J224,0)</f>
        <v>0</v>
      </c>
      <c r="BG224" s="144">
        <f>IF(N224="zákl. přenesená",J224,0)</f>
        <v>0</v>
      </c>
      <c r="BH224" s="144">
        <f>IF(N224="sníž. přenesená",J224,0)</f>
        <v>0</v>
      </c>
      <c r="BI224" s="144">
        <f>IF(N224="nulová",J224,0)</f>
        <v>0</v>
      </c>
      <c r="BJ224" s="16" t="s">
        <v>86</v>
      </c>
      <c r="BK224" s="144">
        <f>ROUND(I224*H224,2)</f>
        <v>0</v>
      </c>
      <c r="BL224" s="16" t="s">
        <v>180</v>
      </c>
      <c r="BM224" s="272" t="s">
        <v>359</v>
      </c>
    </row>
    <row r="225" spans="1:47" s="2" customFormat="1" ht="12">
      <c r="A225" s="39"/>
      <c r="B225" s="40"/>
      <c r="C225" s="41"/>
      <c r="D225" s="273" t="s">
        <v>182</v>
      </c>
      <c r="E225" s="41"/>
      <c r="F225" s="274" t="s">
        <v>360</v>
      </c>
      <c r="G225" s="41"/>
      <c r="H225" s="41"/>
      <c r="I225" s="160"/>
      <c r="J225" s="41"/>
      <c r="K225" s="41"/>
      <c r="L225" s="42"/>
      <c r="M225" s="275"/>
      <c r="N225" s="276"/>
      <c r="O225" s="92"/>
      <c r="P225" s="92"/>
      <c r="Q225" s="92"/>
      <c r="R225" s="92"/>
      <c r="S225" s="92"/>
      <c r="T225" s="93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6" t="s">
        <v>182</v>
      </c>
      <c r="AU225" s="16" t="s">
        <v>88</v>
      </c>
    </row>
    <row r="226" spans="1:51" s="13" customFormat="1" ht="12">
      <c r="A226" s="13"/>
      <c r="B226" s="277"/>
      <c r="C226" s="278"/>
      <c r="D226" s="273" t="s">
        <v>184</v>
      </c>
      <c r="E226" s="279" t="s">
        <v>1</v>
      </c>
      <c r="F226" s="280" t="s">
        <v>361</v>
      </c>
      <c r="G226" s="278"/>
      <c r="H226" s="281">
        <v>4.816</v>
      </c>
      <c r="I226" s="282"/>
      <c r="J226" s="278"/>
      <c r="K226" s="278"/>
      <c r="L226" s="283"/>
      <c r="M226" s="284"/>
      <c r="N226" s="285"/>
      <c r="O226" s="285"/>
      <c r="P226" s="285"/>
      <c r="Q226" s="285"/>
      <c r="R226" s="285"/>
      <c r="S226" s="285"/>
      <c r="T226" s="28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87" t="s">
        <v>184</v>
      </c>
      <c r="AU226" s="287" t="s">
        <v>88</v>
      </c>
      <c r="AV226" s="13" t="s">
        <v>88</v>
      </c>
      <c r="AW226" s="13" t="s">
        <v>32</v>
      </c>
      <c r="AX226" s="13" t="s">
        <v>86</v>
      </c>
      <c r="AY226" s="287" t="s">
        <v>174</v>
      </c>
    </row>
    <row r="227" spans="1:65" s="2" customFormat="1" ht="21.75" customHeight="1">
      <c r="A227" s="39"/>
      <c r="B227" s="40"/>
      <c r="C227" s="260" t="s">
        <v>362</v>
      </c>
      <c r="D227" s="260" t="s">
        <v>176</v>
      </c>
      <c r="E227" s="261" t="s">
        <v>363</v>
      </c>
      <c r="F227" s="262" t="s">
        <v>364</v>
      </c>
      <c r="G227" s="263" t="s">
        <v>365</v>
      </c>
      <c r="H227" s="264">
        <v>58</v>
      </c>
      <c r="I227" s="265"/>
      <c r="J227" s="266">
        <f>ROUND(I227*H227,2)</f>
        <v>0</v>
      </c>
      <c r="K227" s="267"/>
      <c r="L227" s="42"/>
      <c r="M227" s="268" t="s">
        <v>1</v>
      </c>
      <c r="N227" s="269" t="s">
        <v>43</v>
      </c>
      <c r="O227" s="92"/>
      <c r="P227" s="270">
        <f>O227*H227</f>
        <v>0</v>
      </c>
      <c r="Q227" s="270">
        <v>0</v>
      </c>
      <c r="R227" s="270">
        <f>Q227*H227</f>
        <v>0</v>
      </c>
      <c r="S227" s="270">
        <v>0.054</v>
      </c>
      <c r="T227" s="271">
        <f>S227*H227</f>
        <v>3.132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72" t="s">
        <v>180</v>
      </c>
      <c r="AT227" s="272" t="s">
        <v>176</v>
      </c>
      <c r="AU227" s="272" t="s">
        <v>88</v>
      </c>
      <c r="AY227" s="16" t="s">
        <v>174</v>
      </c>
      <c r="BE227" s="144">
        <f>IF(N227="základní",J227,0)</f>
        <v>0</v>
      </c>
      <c r="BF227" s="144">
        <f>IF(N227="snížená",J227,0)</f>
        <v>0</v>
      </c>
      <c r="BG227" s="144">
        <f>IF(N227="zákl. přenesená",J227,0)</f>
        <v>0</v>
      </c>
      <c r="BH227" s="144">
        <f>IF(N227="sníž. přenesená",J227,0)</f>
        <v>0</v>
      </c>
      <c r="BI227" s="144">
        <f>IF(N227="nulová",J227,0)</f>
        <v>0</v>
      </c>
      <c r="BJ227" s="16" t="s">
        <v>86</v>
      </c>
      <c r="BK227" s="144">
        <f>ROUND(I227*H227,2)</f>
        <v>0</v>
      </c>
      <c r="BL227" s="16" t="s">
        <v>180</v>
      </c>
      <c r="BM227" s="272" t="s">
        <v>366</v>
      </c>
    </row>
    <row r="228" spans="1:51" s="13" customFormat="1" ht="12">
      <c r="A228" s="13"/>
      <c r="B228" s="277"/>
      <c r="C228" s="278"/>
      <c r="D228" s="273" t="s">
        <v>184</v>
      </c>
      <c r="E228" s="279" t="s">
        <v>1</v>
      </c>
      <c r="F228" s="280" t="s">
        <v>367</v>
      </c>
      <c r="G228" s="278"/>
      <c r="H228" s="281">
        <v>58</v>
      </c>
      <c r="I228" s="282"/>
      <c r="J228" s="278"/>
      <c r="K228" s="278"/>
      <c r="L228" s="283"/>
      <c r="M228" s="284"/>
      <c r="N228" s="285"/>
      <c r="O228" s="285"/>
      <c r="P228" s="285"/>
      <c r="Q228" s="285"/>
      <c r="R228" s="285"/>
      <c r="S228" s="285"/>
      <c r="T228" s="28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87" t="s">
        <v>184</v>
      </c>
      <c r="AU228" s="287" t="s">
        <v>88</v>
      </c>
      <c r="AV228" s="13" t="s">
        <v>88</v>
      </c>
      <c r="AW228" s="13" t="s">
        <v>32</v>
      </c>
      <c r="AX228" s="13" t="s">
        <v>86</v>
      </c>
      <c r="AY228" s="287" t="s">
        <v>174</v>
      </c>
    </row>
    <row r="229" spans="1:65" s="2" customFormat="1" ht="21.75" customHeight="1">
      <c r="A229" s="39"/>
      <c r="B229" s="40"/>
      <c r="C229" s="260" t="s">
        <v>368</v>
      </c>
      <c r="D229" s="260" t="s">
        <v>176</v>
      </c>
      <c r="E229" s="261" t="s">
        <v>369</v>
      </c>
      <c r="F229" s="262" t="s">
        <v>370</v>
      </c>
      <c r="G229" s="263" t="s">
        <v>232</v>
      </c>
      <c r="H229" s="264">
        <v>171.626</v>
      </c>
      <c r="I229" s="265"/>
      <c r="J229" s="266">
        <f>ROUND(I229*H229,2)</f>
        <v>0</v>
      </c>
      <c r="K229" s="267"/>
      <c r="L229" s="42"/>
      <c r="M229" s="268" t="s">
        <v>1</v>
      </c>
      <c r="N229" s="269" t="s">
        <v>43</v>
      </c>
      <c r="O229" s="92"/>
      <c r="P229" s="270">
        <f>O229*H229</f>
        <v>0</v>
      </c>
      <c r="Q229" s="270">
        <v>0</v>
      </c>
      <c r="R229" s="270">
        <f>Q229*H229</f>
        <v>0</v>
      </c>
      <c r="S229" s="270">
        <v>0.122</v>
      </c>
      <c r="T229" s="271">
        <f>S229*H229</f>
        <v>20.938372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72" t="s">
        <v>180</v>
      </c>
      <c r="AT229" s="272" t="s">
        <v>176</v>
      </c>
      <c r="AU229" s="272" t="s">
        <v>88</v>
      </c>
      <c r="AY229" s="16" t="s">
        <v>174</v>
      </c>
      <c r="BE229" s="144">
        <f>IF(N229="základní",J229,0)</f>
        <v>0</v>
      </c>
      <c r="BF229" s="144">
        <f>IF(N229="snížená",J229,0)</f>
        <v>0</v>
      </c>
      <c r="BG229" s="144">
        <f>IF(N229="zákl. přenesená",J229,0)</f>
        <v>0</v>
      </c>
      <c r="BH229" s="144">
        <f>IF(N229="sníž. přenesená",J229,0)</f>
        <v>0</v>
      </c>
      <c r="BI229" s="144">
        <f>IF(N229="nulová",J229,0)</f>
        <v>0</v>
      </c>
      <c r="BJ229" s="16" t="s">
        <v>86</v>
      </c>
      <c r="BK229" s="144">
        <f>ROUND(I229*H229,2)</f>
        <v>0</v>
      </c>
      <c r="BL229" s="16" t="s">
        <v>180</v>
      </c>
      <c r="BM229" s="272" t="s">
        <v>371</v>
      </c>
    </row>
    <row r="230" spans="1:51" s="13" customFormat="1" ht="12">
      <c r="A230" s="13"/>
      <c r="B230" s="277"/>
      <c r="C230" s="278"/>
      <c r="D230" s="273" t="s">
        <v>184</v>
      </c>
      <c r="E230" s="279" t="s">
        <v>1</v>
      </c>
      <c r="F230" s="280" t="s">
        <v>372</v>
      </c>
      <c r="G230" s="278"/>
      <c r="H230" s="281">
        <v>179.614</v>
      </c>
      <c r="I230" s="282"/>
      <c r="J230" s="278"/>
      <c r="K230" s="278"/>
      <c r="L230" s="283"/>
      <c r="M230" s="284"/>
      <c r="N230" s="285"/>
      <c r="O230" s="285"/>
      <c r="P230" s="285"/>
      <c r="Q230" s="285"/>
      <c r="R230" s="285"/>
      <c r="S230" s="285"/>
      <c r="T230" s="286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87" t="s">
        <v>184</v>
      </c>
      <c r="AU230" s="287" t="s">
        <v>88</v>
      </c>
      <c r="AV230" s="13" t="s">
        <v>88</v>
      </c>
      <c r="AW230" s="13" t="s">
        <v>32</v>
      </c>
      <c r="AX230" s="13" t="s">
        <v>78</v>
      </c>
      <c r="AY230" s="287" t="s">
        <v>174</v>
      </c>
    </row>
    <row r="231" spans="1:51" s="13" customFormat="1" ht="12">
      <c r="A231" s="13"/>
      <c r="B231" s="277"/>
      <c r="C231" s="278"/>
      <c r="D231" s="273" t="s">
        <v>184</v>
      </c>
      <c r="E231" s="279" t="s">
        <v>1</v>
      </c>
      <c r="F231" s="280" t="s">
        <v>373</v>
      </c>
      <c r="G231" s="278"/>
      <c r="H231" s="281">
        <v>-7.988</v>
      </c>
      <c r="I231" s="282"/>
      <c r="J231" s="278"/>
      <c r="K231" s="278"/>
      <c r="L231" s="283"/>
      <c r="M231" s="284"/>
      <c r="N231" s="285"/>
      <c r="O231" s="285"/>
      <c r="P231" s="285"/>
      <c r="Q231" s="285"/>
      <c r="R231" s="285"/>
      <c r="S231" s="285"/>
      <c r="T231" s="28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87" t="s">
        <v>184</v>
      </c>
      <c r="AU231" s="287" t="s">
        <v>88</v>
      </c>
      <c r="AV231" s="13" t="s">
        <v>88</v>
      </c>
      <c r="AW231" s="13" t="s">
        <v>32</v>
      </c>
      <c r="AX231" s="13" t="s">
        <v>78</v>
      </c>
      <c r="AY231" s="287" t="s">
        <v>174</v>
      </c>
    </row>
    <row r="232" spans="1:51" s="14" customFormat="1" ht="12">
      <c r="A232" s="14"/>
      <c r="B232" s="299"/>
      <c r="C232" s="300"/>
      <c r="D232" s="273" t="s">
        <v>184</v>
      </c>
      <c r="E232" s="301" t="s">
        <v>1</v>
      </c>
      <c r="F232" s="302" t="s">
        <v>255</v>
      </c>
      <c r="G232" s="300"/>
      <c r="H232" s="303">
        <v>171.626</v>
      </c>
      <c r="I232" s="304"/>
      <c r="J232" s="300"/>
      <c r="K232" s="300"/>
      <c r="L232" s="305"/>
      <c r="M232" s="306"/>
      <c r="N232" s="307"/>
      <c r="O232" s="307"/>
      <c r="P232" s="307"/>
      <c r="Q232" s="307"/>
      <c r="R232" s="307"/>
      <c r="S232" s="307"/>
      <c r="T232" s="308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309" t="s">
        <v>184</v>
      </c>
      <c r="AU232" s="309" t="s">
        <v>88</v>
      </c>
      <c r="AV232" s="14" t="s">
        <v>180</v>
      </c>
      <c r="AW232" s="14" t="s">
        <v>32</v>
      </c>
      <c r="AX232" s="14" t="s">
        <v>86</v>
      </c>
      <c r="AY232" s="309" t="s">
        <v>174</v>
      </c>
    </row>
    <row r="233" spans="1:65" s="2" customFormat="1" ht="21.75" customHeight="1">
      <c r="A233" s="39"/>
      <c r="B233" s="40"/>
      <c r="C233" s="260" t="s">
        <v>374</v>
      </c>
      <c r="D233" s="260" t="s">
        <v>176</v>
      </c>
      <c r="E233" s="261" t="s">
        <v>375</v>
      </c>
      <c r="F233" s="262" t="s">
        <v>376</v>
      </c>
      <c r="G233" s="263" t="s">
        <v>179</v>
      </c>
      <c r="H233" s="264">
        <v>3.592</v>
      </c>
      <c r="I233" s="265"/>
      <c r="J233" s="266">
        <f>ROUND(I233*H233,2)</f>
        <v>0</v>
      </c>
      <c r="K233" s="267"/>
      <c r="L233" s="42"/>
      <c r="M233" s="268" t="s">
        <v>1</v>
      </c>
      <c r="N233" s="269" t="s">
        <v>43</v>
      </c>
      <c r="O233" s="92"/>
      <c r="P233" s="270">
        <f>O233*H233</f>
        <v>0</v>
      </c>
      <c r="Q233" s="270">
        <v>0</v>
      </c>
      <c r="R233" s="270">
        <f>Q233*H233</f>
        <v>0</v>
      </c>
      <c r="S233" s="270">
        <v>1.4</v>
      </c>
      <c r="T233" s="271">
        <f>S233*H233</f>
        <v>5.0287999999999995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72" t="s">
        <v>256</v>
      </c>
      <c r="AT233" s="272" t="s">
        <v>176</v>
      </c>
      <c r="AU233" s="272" t="s">
        <v>88</v>
      </c>
      <c r="AY233" s="16" t="s">
        <v>174</v>
      </c>
      <c r="BE233" s="144">
        <f>IF(N233="základní",J233,0)</f>
        <v>0</v>
      </c>
      <c r="BF233" s="144">
        <f>IF(N233="snížená",J233,0)</f>
        <v>0</v>
      </c>
      <c r="BG233" s="144">
        <f>IF(N233="zákl. přenesená",J233,0)</f>
        <v>0</v>
      </c>
      <c r="BH233" s="144">
        <f>IF(N233="sníž. přenesená",J233,0)</f>
        <v>0</v>
      </c>
      <c r="BI233" s="144">
        <f>IF(N233="nulová",J233,0)</f>
        <v>0</v>
      </c>
      <c r="BJ233" s="16" t="s">
        <v>86</v>
      </c>
      <c r="BK233" s="144">
        <f>ROUND(I233*H233,2)</f>
        <v>0</v>
      </c>
      <c r="BL233" s="16" t="s">
        <v>256</v>
      </c>
      <c r="BM233" s="272" t="s">
        <v>377</v>
      </c>
    </row>
    <row r="234" spans="1:47" s="2" customFormat="1" ht="12">
      <c r="A234" s="39"/>
      <c r="B234" s="40"/>
      <c r="C234" s="41"/>
      <c r="D234" s="273" t="s">
        <v>182</v>
      </c>
      <c r="E234" s="41"/>
      <c r="F234" s="274" t="s">
        <v>378</v>
      </c>
      <c r="G234" s="41"/>
      <c r="H234" s="41"/>
      <c r="I234" s="160"/>
      <c r="J234" s="41"/>
      <c r="K234" s="41"/>
      <c r="L234" s="42"/>
      <c r="M234" s="275"/>
      <c r="N234" s="276"/>
      <c r="O234" s="92"/>
      <c r="P234" s="92"/>
      <c r="Q234" s="92"/>
      <c r="R234" s="92"/>
      <c r="S234" s="92"/>
      <c r="T234" s="93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6" t="s">
        <v>182</v>
      </c>
      <c r="AU234" s="16" t="s">
        <v>88</v>
      </c>
    </row>
    <row r="235" spans="1:51" s="13" customFormat="1" ht="12">
      <c r="A235" s="13"/>
      <c r="B235" s="277"/>
      <c r="C235" s="278"/>
      <c r="D235" s="273" t="s">
        <v>184</v>
      </c>
      <c r="E235" s="279" t="s">
        <v>1</v>
      </c>
      <c r="F235" s="280" t="s">
        <v>379</v>
      </c>
      <c r="G235" s="278"/>
      <c r="H235" s="281">
        <v>3.592</v>
      </c>
      <c r="I235" s="282"/>
      <c r="J235" s="278"/>
      <c r="K235" s="278"/>
      <c r="L235" s="283"/>
      <c r="M235" s="284"/>
      <c r="N235" s="285"/>
      <c r="O235" s="285"/>
      <c r="P235" s="285"/>
      <c r="Q235" s="285"/>
      <c r="R235" s="285"/>
      <c r="S235" s="285"/>
      <c r="T235" s="28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87" t="s">
        <v>184</v>
      </c>
      <c r="AU235" s="287" t="s">
        <v>88</v>
      </c>
      <c r="AV235" s="13" t="s">
        <v>88</v>
      </c>
      <c r="AW235" s="13" t="s">
        <v>32</v>
      </c>
      <c r="AX235" s="13" t="s">
        <v>86</v>
      </c>
      <c r="AY235" s="287" t="s">
        <v>174</v>
      </c>
    </row>
    <row r="236" spans="1:65" s="2" customFormat="1" ht="16.5" customHeight="1">
      <c r="A236" s="39"/>
      <c r="B236" s="40"/>
      <c r="C236" s="260" t="s">
        <v>380</v>
      </c>
      <c r="D236" s="260" t="s">
        <v>176</v>
      </c>
      <c r="E236" s="261" t="s">
        <v>381</v>
      </c>
      <c r="F236" s="262" t="s">
        <v>382</v>
      </c>
      <c r="G236" s="263" t="s">
        <v>383</v>
      </c>
      <c r="H236" s="264">
        <v>60</v>
      </c>
      <c r="I236" s="265"/>
      <c r="J236" s="266">
        <f>ROUND(I236*H236,2)</f>
        <v>0</v>
      </c>
      <c r="K236" s="267"/>
      <c r="L236" s="42"/>
      <c r="M236" s="268" t="s">
        <v>1</v>
      </c>
      <c r="N236" s="269" t="s">
        <v>43</v>
      </c>
      <c r="O236" s="92"/>
      <c r="P236" s="270">
        <f>O236*H236</f>
        <v>0</v>
      </c>
      <c r="Q236" s="270">
        <v>0</v>
      </c>
      <c r="R236" s="270">
        <f>Q236*H236</f>
        <v>0</v>
      </c>
      <c r="S236" s="270">
        <v>0</v>
      </c>
      <c r="T236" s="271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72" t="s">
        <v>180</v>
      </c>
      <c r="AT236" s="272" t="s">
        <v>176</v>
      </c>
      <c r="AU236" s="272" t="s">
        <v>88</v>
      </c>
      <c r="AY236" s="16" t="s">
        <v>174</v>
      </c>
      <c r="BE236" s="144">
        <f>IF(N236="základní",J236,0)</f>
        <v>0</v>
      </c>
      <c r="BF236" s="144">
        <f>IF(N236="snížená",J236,0)</f>
        <v>0</v>
      </c>
      <c r="BG236" s="144">
        <f>IF(N236="zákl. přenesená",J236,0)</f>
        <v>0</v>
      </c>
      <c r="BH236" s="144">
        <f>IF(N236="sníž. přenesená",J236,0)</f>
        <v>0</v>
      </c>
      <c r="BI236" s="144">
        <f>IF(N236="nulová",J236,0)</f>
        <v>0</v>
      </c>
      <c r="BJ236" s="16" t="s">
        <v>86</v>
      </c>
      <c r="BK236" s="144">
        <f>ROUND(I236*H236,2)</f>
        <v>0</v>
      </c>
      <c r="BL236" s="16" t="s">
        <v>180</v>
      </c>
      <c r="BM236" s="272" t="s">
        <v>384</v>
      </c>
    </row>
    <row r="237" spans="1:65" s="2" customFormat="1" ht="16.5" customHeight="1">
      <c r="A237" s="39"/>
      <c r="B237" s="40"/>
      <c r="C237" s="260" t="s">
        <v>385</v>
      </c>
      <c r="D237" s="260" t="s">
        <v>176</v>
      </c>
      <c r="E237" s="261" t="s">
        <v>386</v>
      </c>
      <c r="F237" s="262" t="s">
        <v>387</v>
      </c>
      <c r="G237" s="263" t="s">
        <v>388</v>
      </c>
      <c r="H237" s="264">
        <v>1</v>
      </c>
      <c r="I237" s="265"/>
      <c r="J237" s="266">
        <f>ROUND(I237*H237,2)</f>
        <v>0</v>
      </c>
      <c r="K237" s="267"/>
      <c r="L237" s="42"/>
      <c r="M237" s="268" t="s">
        <v>1</v>
      </c>
      <c r="N237" s="269" t="s">
        <v>43</v>
      </c>
      <c r="O237" s="92"/>
      <c r="P237" s="270">
        <f>O237*H237</f>
        <v>0</v>
      </c>
      <c r="Q237" s="270">
        <v>0</v>
      </c>
      <c r="R237" s="270">
        <f>Q237*H237</f>
        <v>0</v>
      </c>
      <c r="S237" s="270">
        <v>0</v>
      </c>
      <c r="T237" s="271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72" t="s">
        <v>180</v>
      </c>
      <c r="AT237" s="272" t="s">
        <v>176</v>
      </c>
      <c r="AU237" s="272" t="s">
        <v>88</v>
      </c>
      <c r="AY237" s="16" t="s">
        <v>174</v>
      </c>
      <c r="BE237" s="144">
        <f>IF(N237="základní",J237,0)</f>
        <v>0</v>
      </c>
      <c r="BF237" s="144">
        <f>IF(N237="snížená",J237,0)</f>
        <v>0</v>
      </c>
      <c r="BG237" s="144">
        <f>IF(N237="zákl. přenesená",J237,0)</f>
        <v>0</v>
      </c>
      <c r="BH237" s="144">
        <f>IF(N237="sníž. přenesená",J237,0)</f>
        <v>0</v>
      </c>
      <c r="BI237" s="144">
        <f>IF(N237="nulová",J237,0)</f>
        <v>0</v>
      </c>
      <c r="BJ237" s="16" t="s">
        <v>86</v>
      </c>
      <c r="BK237" s="144">
        <f>ROUND(I237*H237,2)</f>
        <v>0</v>
      </c>
      <c r="BL237" s="16" t="s">
        <v>180</v>
      </c>
      <c r="BM237" s="272" t="s">
        <v>389</v>
      </c>
    </row>
    <row r="238" spans="1:65" s="2" customFormat="1" ht="16.5" customHeight="1">
      <c r="A238" s="39"/>
      <c r="B238" s="40"/>
      <c r="C238" s="260" t="s">
        <v>390</v>
      </c>
      <c r="D238" s="260" t="s">
        <v>176</v>
      </c>
      <c r="E238" s="261" t="s">
        <v>391</v>
      </c>
      <c r="F238" s="262" t="s">
        <v>392</v>
      </c>
      <c r="G238" s="263" t="s">
        <v>383</v>
      </c>
      <c r="H238" s="264">
        <v>60</v>
      </c>
      <c r="I238" s="265"/>
      <c r="J238" s="266">
        <f>ROUND(I238*H238,2)</f>
        <v>0</v>
      </c>
      <c r="K238" s="267"/>
      <c r="L238" s="42"/>
      <c r="M238" s="268" t="s">
        <v>1</v>
      </c>
      <c r="N238" s="269" t="s">
        <v>43</v>
      </c>
      <c r="O238" s="92"/>
      <c r="P238" s="270">
        <f>O238*H238</f>
        <v>0</v>
      </c>
      <c r="Q238" s="270">
        <v>0</v>
      </c>
      <c r="R238" s="270">
        <f>Q238*H238</f>
        <v>0</v>
      </c>
      <c r="S238" s="270">
        <v>0</v>
      </c>
      <c r="T238" s="271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72" t="s">
        <v>180</v>
      </c>
      <c r="AT238" s="272" t="s">
        <v>176</v>
      </c>
      <c r="AU238" s="272" t="s">
        <v>88</v>
      </c>
      <c r="AY238" s="16" t="s">
        <v>174</v>
      </c>
      <c r="BE238" s="144">
        <f>IF(N238="základní",J238,0)</f>
        <v>0</v>
      </c>
      <c r="BF238" s="144">
        <f>IF(N238="snížená",J238,0)</f>
        <v>0</v>
      </c>
      <c r="BG238" s="144">
        <f>IF(N238="zákl. přenesená",J238,0)</f>
        <v>0</v>
      </c>
      <c r="BH238" s="144">
        <f>IF(N238="sníž. přenesená",J238,0)</f>
        <v>0</v>
      </c>
      <c r="BI238" s="144">
        <f>IF(N238="nulová",J238,0)</f>
        <v>0</v>
      </c>
      <c r="BJ238" s="16" t="s">
        <v>86</v>
      </c>
      <c r="BK238" s="144">
        <f>ROUND(I238*H238,2)</f>
        <v>0</v>
      </c>
      <c r="BL238" s="16" t="s">
        <v>180</v>
      </c>
      <c r="BM238" s="272" t="s">
        <v>393</v>
      </c>
    </row>
    <row r="239" spans="1:65" s="2" customFormat="1" ht="16.5" customHeight="1">
      <c r="A239" s="39"/>
      <c r="B239" s="40"/>
      <c r="C239" s="260" t="s">
        <v>394</v>
      </c>
      <c r="D239" s="260" t="s">
        <v>176</v>
      </c>
      <c r="E239" s="261" t="s">
        <v>395</v>
      </c>
      <c r="F239" s="262" t="s">
        <v>396</v>
      </c>
      <c r="G239" s="263" t="s">
        <v>397</v>
      </c>
      <c r="H239" s="264">
        <v>2</v>
      </c>
      <c r="I239" s="265"/>
      <c r="J239" s="266">
        <f>ROUND(I239*H239,2)</f>
        <v>0</v>
      </c>
      <c r="K239" s="267"/>
      <c r="L239" s="42"/>
      <c r="M239" s="268" t="s">
        <v>1</v>
      </c>
      <c r="N239" s="269" t="s">
        <v>43</v>
      </c>
      <c r="O239" s="92"/>
      <c r="P239" s="270">
        <f>O239*H239</f>
        <v>0</v>
      </c>
      <c r="Q239" s="270">
        <v>0</v>
      </c>
      <c r="R239" s="270">
        <f>Q239*H239</f>
        <v>0</v>
      </c>
      <c r="S239" s="270">
        <v>0</v>
      </c>
      <c r="T239" s="271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72" t="s">
        <v>180</v>
      </c>
      <c r="AT239" s="272" t="s">
        <v>176</v>
      </c>
      <c r="AU239" s="272" t="s">
        <v>88</v>
      </c>
      <c r="AY239" s="16" t="s">
        <v>174</v>
      </c>
      <c r="BE239" s="144">
        <f>IF(N239="základní",J239,0)</f>
        <v>0</v>
      </c>
      <c r="BF239" s="144">
        <f>IF(N239="snížená",J239,0)</f>
        <v>0</v>
      </c>
      <c r="BG239" s="144">
        <f>IF(N239="zákl. přenesená",J239,0)</f>
        <v>0</v>
      </c>
      <c r="BH239" s="144">
        <f>IF(N239="sníž. přenesená",J239,0)</f>
        <v>0</v>
      </c>
      <c r="BI239" s="144">
        <f>IF(N239="nulová",J239,0)</f>
        <v>0</v>
      </c>
      <c r="BJ239" s="16" t="s">
        <v>86</v>
      </c>
      <c r="BK239" s="144">
        <f>ROUND(I239*H239,2)</f>
        <v>0</v>
      </c>
      <c r="BL239" s="16" t="s">
        <v>180</v>
      </c>
      <c r="BM239" s="272" t="s">
        <v>398</v>
      </c>
    </row>
    <row r="240" spans="1:65" s="2" customFormat="1" ht="16.5" customHeight="1">
      <c r="A240" s="39"/>
      <c r="B240" s="40"/>
      <c r="C240" s="260" t="s">
        <v>399</v>
      </c>
      <c r="D240" s="260" t="s">
        <v>176</v>
      </c>
      <c r="E240" s="261" t="s">
        <v>400</v>
      </c>
      <c r="F240" s="262" t="s">
        <v>401</v>
      </c>
      <c r="G240" s="263" t="s">
        <v>179</v>
      </c>
      <c r="H240" s="264">
        <v>30</v>
      </c>
      <c r="I240" s="265"/>
      <c r="J240" s="266">
        <f>ROUND(I240*H240,2)</f>
        <v>0</v>
      </c>
      <c r="K240" s="267"/>
      <c r="L240" s="42"/>
      <c r="M240" s="268" t="s">
        <v>1</v>
      </c>
      <c r="N240" s="269" t="s">
        <v>43</v>
      </c>
      <c r="O240" s="92"/>
      <c r="P240" s="270">
        <f>O240*H240</f>
        <v>0</v>
      </c>
      <c r="Q240" s="270">
        <v>0</v>
      </c>
      <c r="R240" s="270">
        <f>Q240*H240</f>
        <v>0</v>
      </c>
      <c r="S240" s="270">
        <v>0</v>
      </c>
      <c r="T240" s="271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72" t="s">
        <v>180</v>
      </c>
      <c r="AT240" s="272" t="s">
        <v>176</v>
      </c>
      <c r="AU240" s="272" t="s">
        <v>88</v>
      </c>
      <c r="AY240" s="16" t="s">
        <v>174</v>
      </c>
      <c r="BE240" s="144">
        <f>IF(N240="základní",J240,0)</f>
        <v>0</v>
      </c>
      <c r="BF240" s="144">
        <f>IF(N240="snížená",J240,0)</f>
        <v>0</v>
      </c>
      <c r="BG240" s="144">
        <f>IF(N240="zákl. přenesená",J240,0)</f>
        <v>0</v>
      </c>
      <c r="BH240" s="144">
        <f>IF(N240="sníž. přenesená",J240,0)</f>
        <v>0</v>
      </c>
      <c r="BI240" s="144">
        <f>IF(N240="nulová",J240,0)</f>
        <v>0</v>
      </c>
      <c r="BJ240" s="16" t="s">
        <v>86</v>
      </c>
      <c r="BK240" s="144">
        <f>ROUND(I240*H240,2)</f>
        <v>0</v>
      </c>
      <c r="BL240" s="16" t="s">
        <v>180</v>
      </c>
      <c r="BM240" s="272" t="s">
        <v>402</v>
      </c>
    </row>
    <row r="241" spans="1:65" s="2" customFormat="1" ht="16.5" customHeight="1">
      <c r="A241" s="39"/>
      <c r="B241" s="40"/>
      <c r="C241" s="260" t="s">
        <v>403</v>
      </c>
      <c r="D241" s="260" t="s">
        <v>176</v>
      </c>
      <c r="E241" s="261" t="s">
        <v>404</v>
      </c>
      <c r="F241" s="262" t="s">
        <v>405</v>
      </c>
      <c r="G241" s="263" t="s">
        <v>388</v>
      </c>
      <c r="H241" s="264">
        <v>1</v>
      </c>
      <c r="I241" s="265"/>
      <c r="J241" s="266">
        <f>ROUND(I241*H241,2)</f>
        <v>0</v>
      </c>
      <c r="K241" s="267"/>
      <c r="L241" s="42"/>
      <c r="M241" s="268" t="s">
        <v>1</v>
      </c>
      <c r="N241" s="269" t="s">
        <v>43</v>
      </c>
      <c r="O241" s="92"/>
      <c r="P241" s="270">
        <f>O241*H241</f>
        <v>0</v>
      </c>
      <c r="Q241" s="270">
        <v>0</v>
      </c>
      <c r="R241" s="270">
        <f>Q241*H241</f>
        <v>0</v>
      </c>
      <c r="S241" s="270">
        <v>0</v>
      </c>
      <c r="T241" s="271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72" t="s">
        <v>180</v>
      </c>
      <c r="AT241" s="272" t="s">
        <v>176</v>
      </c>
      <c r="AU241" s="272" t="s">
        <v>88</v>
      </c>
      <c r="AY241" s="16" t="s">
        <v>174</v>
      </c>
      <c r="BE241" s="144">
        <f>IF(N241="základní",J241,0)</f>
        <v>0</v>
      </c>
      <c r="BF241" s="144">
        <f>IF(N241="snížená",J241,0)</f>
        <v>0</v>
      </c>
      <c r="BG241" s="144">
        <f>IF(N241="zákl. přenesená",J241,0)</f>
        <v>0</v>
      </c>
      <c r="BH241" s="144">
        <f>IF(N241="sníž. přenesená",J241,0)</f>
        <v>0</v>
      </c>
      <c r="BI241" s="144">
        <f>IF(N241="nulová",J241,0)</f>
        <v>0</v>
      </c>
      <c r="BJ241" s="16" t="s">
        <v>86</v>
      </c>
      <c r="BK241" s="144">
        <f>ROUND(I241*H241,2)</f>
        <v>0</v>
      </c>
      <c r="BL241" s="16" t="s">
        <v>180</v>
      </c>
      <c r="BM241" s="272" t="s">
        <v>406</v>
      </c>
    </row>
    <row r="242" spans="1:65" s="2" customFormat="1" ht="16.5" customHeight="1">
      <c r="A242" s="39"/>
      <c r="B242" s="40"/>
      <c r="C242" s="260" t="s">
        <v>407</v>
      </c>
      <c r="D242" s="260" t="s">
        <v>176</v>
      </c>
      <c r="E242" s="261" t="s">
        <v>408</v>
      </c>
      <c r="F242" s="262" t="s">
        <v>409</v>
      </c>
      <c r="G242" s="263" t="s">
        <v>388</v>
      </c>
      <c r="H242" s="264">
        <v>1</v>
      </c>
      <c r="I242" s="265"/>
      <c r="J242" s="266">
        <f>ROUND(I242*H242,2)</f>
        <v>0</v>
      </c>
      <c r="K242" s="267"/>
      <c r="L242" s="42"/>
      <c r="M242" s="268" t="s">
        <v>1</v>
      </c>
      <c r="N242" s="269" t="s">
        <v>43</v>
      </c>
      <c r="O242" s="92"/>
      <c r="P242" s="270">
        <f>O242*H242</f>
        <v>0</v>
      </c>
      <c r="Q242" s="270">
        <v>0</v>
      </c>
      <c r="R242" s="270">
        <f>Q242*H242</f>
        <v>0</v>
      </c>
      <c r="S242" s="270">
        <v>0</v>
      </c>
      <c r="T242" s="271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72" t="s">
        <v>180</v>
      </c>
      <c r="AT242" s="272" t="s">
        <v>176</v>
      </c>
      <c r="AU242" s="272" t="s">
        <v>88</v>
      </c>
      <c r="AY242" s="16" t="s">
        <v>174</v>
      </c>
      <c r="BE242" s="144">
        <f>IF(N242="základní",J242,0)</f>
        <v>0</v>
      </c>
      <c r="BF242" s="144">
        <f>IF(N242="snížená",J242,0)</f>
        <v>0</v>
      </c>
      <c r="BG242" s="144">
        <f>IF(N242="zákl. přenesená",J242,0)</f>
        <v>0</v>
      </c>
      <c r="BH242" s="144">
        <f>IF(N242="sníž. přenesená",J242,0)</f>
        <v>0</v>
      </c>
      <c r="BI242" s="144">
        <f>IF(N242="nulová",J242,0)</f>
        <v>0</v>
      </c>
      <c r="BJ242" s="16" t="s">
        <v>86</v>
      </c>
      <c r="BK242" s="144">
        <f>ROUND(I242*H242,2)</f>
        <v>0</v>
      </c>
      <c r="BL242" s="16" t="s">
        <v>180</v>
      </c>
      <c r="BM242" s="272" t="s">
        <v>410</v>
      </c>
    </row>
    <row r="243" spans="1:65" s="2" customFormat="1" ht="16.5" customHeight="1">
      <c r="A243" s="39"/>
      <c r="B243" s="40"/>
      <c r="C243" s="260" t="s">
        <v>411</v>
      </c>
      <c r="D243" s="260" t="s">
        <v>176</v>
      </c>
      <c r="E243" s="261" t="s">
        <v>412</v>
      </c>
      <c r="F243" s="262" t="s">
        <v>413</v>
      </c>
      <c r="G243" s="263" t="s">
        <v>388</v>
      </c>
      <c r="H243" s="264">
        <v>1</v>
      </c>
      <c r="I243" s="265"/>
      <c r="J243" s="266">
        <f>ROUND(I243*H243,2)</f>
        <v>0</v>
      </c>
      <c r="K243" s="267"/>
      <c r="L243" s="42"/>
      <c r="M243" s="268" t="s">
        <v>1</v>
      </c>
      <c r="N243" s="269" t="s">
        <v>43</v>
      </c>
      <c r="O243" s="92"/>
      <c r="P243" s="270">
        <f>O243*H243</f>
        <v>0</v>
      </c>
      <c r="Q243" s="270">
        <v>0</v>
      </c>
      <c r="R243" s="270">
        <f>Q243*H243</f>
        <v>0</v>
      </c>
      <c r="S243" s="270">
        <v>0</v>
      </c>
      <c r="T243" s="271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72" t="s">
        <v>180</v>
      </c>
      <c r="AT243" s="272" t="s">
        <v>176</v>
      </c>
      <c r="AU243" s="272" t="s">
        <v>88</v>
      </c>
      <c r="AY243" s="16" t="s">
        <v>174</v>
      </c>
      <c r="BE243" s="144">
        <f>IF(N243="základní",J243,0)</f>
        <v>0</v>
      </c>
      <c r="BF243" s="144">
        <f>IF(N243="snížená",J243,0)</f>
        <v>0</v>
      </c>
      <c r="BG243" s="144">
        <f>IF(N243="zákl. přenesená",J243,0)</f>
        <v>0</v>
      </c>
      <c r="BH243" s="144">
        <f>IF(N243="sníž. přenesená",J243,0)</f>
        <v>0</v>
      </c>
      <c r="BI243" s="144">
        <f>IF(N243="nulová",J243,0)</f>
        <v>0</v>
      </c>
      <c r="BJ243" s="16" t="s">
        <v>86</v>
      </c>
      <c r="BK243" s="144">
        <f>ROUND(I243*H243,2)</f>
        <v>0</v>
      </c>
      <c r="BL243" s="16" t="s">
        <v>180</v>
      </c>
      <c r="BM243" s="272" t="s">
        <v>414</v>
      </c>
    </row>
    <row r="244" spans="1:47" s="2" customFormat="1" ht="12">
      <c r="A244" s="39"/>
      <c r="B244" s="40"/>
      <c r="C244" s="41"/>
      <c r="D244" s="273" t="s">
        <v>182</v>
      </c>
      <c r="E244" s="41"/>
      <c r="F244" s="274" t="s">
        <v>415</v>
      </c>
      <c r="G244" s="41"/>
      <c r="H244" s="41"/>
      <c r="I244" s="160"/>
      <c r="J244" s="41"/>
      <c r="K244" s="41"/>
      <c r="L244" s="42"/>
      <c r="M244" s="275"/>
      <c r="N244" s="276"/>
      <c r="O244" s="92"/>
      <c r="P244" s="92"/>
      <c r="Q244" s="92"/>
      <c r="R244" s="92"/>
      <c r="S244" s="92"/>
      <c r="T244" s="93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6" t="s">
        <v>182</v>
      </c>
      <c r="AU244" s="16" t="s">
        <v>88</v>
      </c>
    </row>
    <row r="245" spans="1:65" s="2" customFormat="1" ht="21.75" customHeight="1">
      <c r="A245" s="39"/>
      <c r="B245" s="40"/>
      <c r="C245" s="260" t="s">
        <v>416</v>
      </c>
      <c r="D245" s="260" t="s">
        <v>176</v>
      </c>
      <c r="E245" s="261" t="s">
        <v>417</v>
      </c>
      <c r="F245" s="262" t="s">
        <v>418</v>
      </c>
      <c r="G245" s="263" t="s">
        <v>388</v>
      </c>
      <c r="H245" s="264">
        <v>1</v>
      </c>
      <c r="I245" s="265"/>
      <c r="J245" s="266">
        <f>ROUND(I245*H245,2)</f>
        <v>0</v>
      </c>
      <c r="K245" s="267"/>
      <c r="L245" s="42"/>
      <c r="M245" s="268" t="s">
        <v>1</v>
      </c>
      <c r="N245" s="269" t="s">
        <v>43</v>
      </c>
      <c r="O245" s="92"/>
      <c r="P245" s="270">
        <f>O245*H245</f>
        <v>0</v>
      </c>
      <c r="Q245" s="270">
        <v>0</v>
      </c>
      <c r="R245" s="270">
        <f>Q245*H245</f>
        <v>0</v>
      </c>
      <c r="S245" s="270">
        <v>0</v>
      </c>
      <c r="T245" s="271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72" t="s">
        <v>180</v>
      </c>
      <c r="AT245" s="272" t="s">
        <v>176</v>
      </c>
      <c r="AU245" s="272" t="s">
        <v>88</v>
      </c>
      <c r="AY245" s="16" t="s">
        <v>174</v>
      </c>
      <c r="BE245" s="144">
        <f>IF(N245="základní",J245,0)</f>
        <v>0</v>
      </c>
      <c r="BF245" s="144">
        <f>IF(N245="snížená",J245,0)</f>
        <v>0</v>
      </c>
      <c r="BG245" s="144">
        <f>IF(N245="zákl. přenesená",J245,0)</f>
        <v>0</v>
      </c>
      <c r="BH245" s="144">
        <f>IF(N245="sníž. přenesená",J245,0)</f>
        <v>0</v>
      </c>
      <c r="BI245" s="144">
        <f>IF(N245="nulová",J245,0)</f>
        <v>0</v>
      </c>
      <c r="BJ245" s="16" t="s">
        <v>86</v>
      </c>
      <c r="BK245" s="144">
        <f>ROUND(I245*H245,2)</f>
        <v>0</v>
      </c>
      <c r="BL245" s="16" t="s">
        <v>180</v>
      </c>
      <c r="BM245" s="272" t="s">
        <v>419</v>
      </c>
    </row>
    <row r="246" spans="1:65" s="2" customFormat="1" ht="16.5" customHeight="1">
      <c r="A246" s="39"/>
      <c r="B246" s="40"/>
      <c r="C246" s="260" t="s">
        <v>420</v>
      </c>
      <c r="D246" s="260" t="s">
        <v>176</v>
      </c>
      <c r="E246" s="261" t="s">
        <v>421</v>
      </c>
      <c r="F246" s="262" t="s">
        <v>422</v>
      </c>
      <c r="G246" s="263" t="s">
        <v>388</v>
      </c>
      <c r="H246" s="264">
        <v>1</v>
      </c>
      <c r="I246" s="265"/>
      <c r="J246" s="266">
        <f>ROUND(I246*H246,2)</f>
        <v>0</v>
      </c>
      <c r="K246" s="267"/>
      <c r="L246" s="42"/>
      <c r="M246" s="268" t="s">
        <v>1</v>
      </c>
      <c r="N246" s="269" t="s">
        <v>43</v>
      </c>
      <c r="O246" s="92"/>
      <c r="P246" s="270">
        <f>O246*H246</f>
        <v>0</v>
      </c>
      <c r="Q246" s="270">
        <v>0</v>
      </c>
      <c r="R246" s="270">
        <f>Q246*H246</f>
        <v>0</v>
      </c>
      <c r="S246" s="270">
        <v>0</v>
      </c>
      <c r="T246" s="271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72" t="s">
        <v>180</v>
      </c>
      <c r="AT246" s="272" t="s">
        <v>176</v>
      </c>
      <c r="AU246" s="272" t="s">
        <v>88</v>
      </c>
      <c r="AY246" s="16" t="s">
        <v>174</v>
      </c>
      <c r="BE246" s="144">
        <f>IF(N246="základní",J246,0)</f>
        <v>0</v>
      </c>
      <c r="BF246" s="144">
        <f>IF(N246="snížená",J246,0)</f>
        <v>0</v>
      </c>
      <c r="BG246" s="144">
        <f>IF(N246="zákl. přenesená",J246,0)</f>
        <v>0</v>
      </c>
      <c r="BH246" s="144">
        <f>IF(N246="sníž. přenesená",J246,0)</f>
        <v>0</v>
      </c>
      <c r="BI246" s="144">
        <f>IF(N246="nulová",J246,0)</f>
        <v>0</v>
      </c>
      <c r="BJ246" s="16" t="s">
        <v>86</v>
      </c>
      <c r="BK246" s="144">
        <f>ROUND(I246*H246,2)</f>
        <v>0</v>
      </c>
      <c r="BL246" s="16" t="s">
        <v>180</v>
      </c>
      <c r="BM246" s="272" t="s">
        <v>423</v>
      </c>
    </row>
    <row r="247" spans="1:65" s="2" customFormat="1" ht="21.75" customHeight="1">
      <c r="A247" s="39"/>
      <c r="B247" s="40"/>
      <c r="C247" s="260" t="s">
        <v>424</v>
      </c>
      <c r="D247" s="260" t="s">
        <v>176</v>
      </c>
      <c r="E247" s="261" t="s">
        <v>425</v>
      </c>
      <c r="F247" s="262" t="s">
        <v>426</v>
      </c>
      <c r="G247" s="263" t="s">
        <v>388</v>
      </c>
      <c r="H247" s="264">
        <v>1</v>
      </c>
      <c r="I247" s="265"/>
      <c r="J247" s="266">
        <f>ROUND(I247*H247,2)</f>
        <v>0</v>
      </c>
      <c r="K247" s="267"/>
      <c r="L247" s="42"/>
      <c r="M247" s="268" t="s">
        <v>1</v>
      </c>
      <c r="N247" s="269" t="s">
        <v>43</v>
      </c>
      <c r="O247" s="92"/>
      <c r="P247" s="270">
        <f>O247*H247</f>
        <v>0</v>
      </c>
      <c r="Q247" s="270">
        <v>0</v>
      </c>
      <c r="R247" s="270">
        <f>Q247*H247</f>
        <v>0</v>
      </c>
      <c r="S247" s="270">
        <v>0</v>
      </c>
      <c r="T247" s="271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72" t="s">
        <v>180</v>
      </c>
      <c r="AT247" s="272" t="s">
        <v>176</v>
      </c>
      <c r="AU247" s="272" t="s">
        <v>88</v>
      </c>
      <c r="AY247" s="16" t="s">
        <v>174</v>
      </c>
      <c r="BE247" s="144">
        <f>IF(N247="základní",J247,0)</f>
        <v>0</v>
      </c>
      <c r="BF247" s="144">
        <f>IF(N247="snížená",J247,0)</f>
        <v>0</v>
      </c>
      <c r="BG247" s="144">
        <f>IF(N247="zákl. přenesená",J247,0)</f>
        <v>0</v>
      </c>
      <c r="BH247" s="144">
        <f>IF(N247="sníž. přenesená",J247,0)</f>
        <v>0</v>
      </c>
      <c r="BI247" s="144">
        <f>IF(N247="nulová",J247,0)</f>
        <v>0</v>
      </c>
      <c r="BJ247" s="16" t="s">
        <v>86</v>
      </c>
      <c r="BK247" s="144">
        <f>ROUND(I247*H247,2)</f>
        <v>0</v>
      </c>
      <c r="BL247" s="16" t="s">
        <v>180</v>
      </c>
      <c r="BM247" s="272" t="s">
        <v>427</v>
      </c>
    </row>
    <row r="248" spans="1:65" s="2" customFormat="1" ht="16.5" customHeight="1">
      <c r="A248" s="39"/>
      <c r="B248" s="40"/>
      <c r="C248" s="260" t="s">
        <v>428</v>
      </c>
      <c r="D248" s="260" t="s">
        <v>176</v>
      </c>
      <c r="E248" s="261" t="s">
        <v>429</v>
      </c>
      <c r="F248" s="262" t="s">
        <v>430</v>
      </c>
      <c r="G248" s="263" t="s">
        <v>397</v>
      </c>
      <c r="H248" s="264">
        <v>24</v>
      </c>
      <c r="I248" s="265"/>
      <c r="J248" s="266">
        <f>ROUND(I248*H248,2)</f>
        <v>0</v>
      </c>
      <c r="K248" s="267"/>
      <c r="L248" s="42"/>
      <c r="M248" s="268" t="s">
        <v>1</v>
      </c>
      <c r="N248" s="269" t="s">
        <v>43</v>
      </c>
      <c r="O248" s="92"/>
      <c r="P248" s="270">
        <f>O248*H248</f>
        <v>0</v>
      </c>
      <c r="Q248" s="270">
        <v>0</v>
      </c>
      <c r="R248" s="270">
        <f>Q248*H248</f>
        <v>0</v>
      </c>
      <c r="S248" s="270">
        <v>0</v>
      </c>
      <c r="T248" s="271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72" t="s">
        <v>180</v>
      </c>
      <c r="AT248" s="272" t="s">
        <v>176</v>
      </c>
      <c r="AU248" s="272" t="s">
        <v>88</v>
      </c>
      <c r="AY248" s="16" t="s">
        <v>174</v>
      </c>
      <c r="BE248" s="144">
        <f>IF(N248="základní",J248,0)</f>
        <v>0</v>
      </c>
      <c r="BF248" s="144">
        <f>IF(N248="snížená",J248,0)</f>
        <v>0</v>
      </c>
      <c r="BG248" s="144">
        <f>IF(N248="zákl. přenesená",J248,0)</f>
        <v>0</v>
      </c>
      <c r="BH248" s="144">
        <f>IF(N248="sníž. přenesená",J248,0)</f>
        <v>0</v>
      </c>
      <c r="BI248" s="144">
        <f>IF(N248="nulová",J248,0)</f>
        <v>0</v>
      </c>
      <c r="BJ248" s="16" t="s">
        <v>86</v>
      </c>
      <c r="BK248" s="144">
        <f>ROUND(I248*H248,2)</f>
        <v>0</v>
      </c>
      <c r="BL248" s="16" t="s">
        <v>180</v>
      </c>
      <c r="BM248" s="272" t="s">
        <v>431</v>
      </c>
    </row>
    <row r="249" spans="1:65" s="2" customFormat="1" ht="21.75" customHeight="1">
      <c r="A249" s="39"/>
      <c r="B249" s="40"/>
      <c r="C249" s="260" t="s">
        <v>432</v>
      </c>
      <c r="D249" s="260" t="s">
        <v>176</v>
      </c>
      <c r="E249" s="261" t="s">
        <v>433</v>
      </c>
      <c r="F249" s="262" t="s">
        <v>434</v>
      </c>
      <c r="G249" s="263" t="s">
        <v>388</v>
      </c>
      <c r="H249" s="264">
        <v>1</v>
      </c>
      <c r="I249" s="265"/>
      <c r="J249" s="266">
        <f>ROUND(I249*H249,2)</f>
        <v>0</v>
      </c>
      <c r="K249" s="267"/>
      <c r="L249" s="42"/>
      <c r="M249" s="268" t="s">
        <v>1</v>
      </c>
      <c r="N249" s="269" t="s">
        <v>43</v>
      </c>
      <c r="O249" s="92"/>
      <c r="P249" s="270">
        <f>O249*H249</f>
        <v>0</v>
      </c>
      <c r="Q249" s="270">
        <v>0</v>
      </c>
      <c r="R249" s="270">
        <f>Q249*H249</f>
        <v>0</v>
      </c>
      <c r="S249" s="270">
        <v>0</v>
      </c>
      <c r="T249" s="271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72" t="s">
        <v>180</v>
      </c>
      <c r="AT249" s="272" t="s">
        <v>176</v>
      </c>
      <c r="AU249" s="272" t="s">
        <v>88</v>
      </c>
      <c r="AY249" s="16" t="s">
        <v>174</v>
      </c>
      <c r="BE249" s="144">
        <f>IF(N249="základní",J249,0)</f>
        <v>0</v>
      </c>
      <c r="BF249" s="144">
        <f>IF(N249="snížená",J249,0)</f>
        <v>0</v>
      </c>
      <c r="BG249" s="144">
        <f>IF(N249="zákl. přenesená",J249,0)</f>
        <v>0</v>
      </c>
      <c r="BH249" s="144">
        <f>IF(N249="sníž. přenesená",J249,0)</f>
        <v>0</v>
      </c>
      <c r="BI249" s="144">
        <f>IF(N249="nulová",J249,0)</f>
        <v>0</v>
      </c>
      <c r="BJ249" s="16" t="s">
        <v>86</v>
      </c>
      <c r="BK249" s="144">
        <f>ROUND(I249*H249,2)</f>
        <v>0</v>
      </c>
      <c r="BL249" s="16" t="s">
        <v>180</v>
      </c>
      <c r="BM249" s="272" t="s">
        <v>435</v>
      </c>
    </row>
    <row r="250" spans="1:65" s="2" customFormat="1" ht="21.75" customHeight="1">
      <c r="A250" s="39"/>
      <c r="B250" s="40"/>
      <c r="C250" s="260" t="s">
        <v>436</v>
      </c>
      <c r="D250" s="260" t="s">
        <v>176</v>
      </c>
      <c r="E250" s="261" t="s">
        <v>437</v>
      </c>
      <c r="F250" s="262" t="s">
        <v>438</v>
      </c>
      <c r="G250" s="263" t="s">
        <v>388</v>
      </c>
      <c r="H250" s="264">
        <v>1</v>
      </c>
      <c r="I250" s="265"/>
      <c r="J250" s="266">
        <f>ROUND(I250*H250,2)</f>
        <v>0</v>
      </c>
      <c r="K250" s="267"/>
      <c r="L250" s="42"/>
      <c r="M250" s="268" t="s">
        <v>1</v>
      </c>
      <c r="N250" s="269" t="s">
        <v>43</v>
      </c>
      <c r="O250" s="92"/>
      <c r="P250" s="270">
        <f>O250*H250</f>
        <v>0</v>
      </c>
      <c r="Q250" s="270">
        <v>0</v>
      </c>
      <c r="R250" s="270">
        <f>Q250*H250</f>
        <v>0</v>
      </c>
      <c r="S250" s="270">
        <v>0</v>
      </c>
      <c r="T250" s="271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72" t="s">
        <v>180</v>
      </c>
      <c r="AT250" s="272" t="s">
        <v>176</v>
      </c>
      <c r="AU250" s="272" t="s">
        <v>88</v>
      </c>
      <c r="AY250" s="16" t="s">
        <v>174</v>
      </c>
      <c r="BE250" s="144">
        <f>IF(N250="základní",J250,0)</f>
        <v>0</v>
      </c>
      <c r="BF250" s="144">
        <f>IF(N250="snížená",J250,0)</f>
        <v>0</v>
      </c>
      <c r="BG250" s="144">
        <f>IF(N250="zákl. přenesená",J250,0)</f>
        <v>0</v>
      </c>
      <c r="BH250" s="144">
        <f>IF(N250="sníž. přenesená",J250,0)</f>
        <v>0</v>
      </c>
      <c r="BI250" s="144">
        <f>IF(N250="nulová",J250,0)</f>
        <v>0</v>
      </c>
      <c r="BJ250" s="16" t="s">
        <v>86</v>
      </c>
      <c r="BK250" s="144">
        <f>ROUND(I250*H250,2)</f>
        <v>0</v>
      </c>
      <c r="BL250" s="16" t="s">
        <v>180</v>
      </c>
      <c r="BM250" s="272" t="s">
        <v>439</v>
      </c>
    </row>
    <row r="251" spans="1:65" s="2" customFormat="1" ht="21.75" customHeight="1">
      <c r="A251" s="39"/>
      <c r="B251" s="40"/>
      <c r="C251" s="260" t="s">
        <v>440</v>
      </c>
      <c r="D251" s="260" t="s">
        <v>176</v>
      </c>
      <c r="E251" s="261" t="s">
        <v>441</v>
      </c>
      <c r="F251" s="262" t="s">
        <v>442</v>
      </c>
      <c r="G251" s="263" t="s">
        <v>388</v>
      </c>
      <c r="H251" s="264">
        <v>1</v>
      </c>
      <c r="I251" s="265"/>
      <c r="J251" s="266">
        <f>ROUND(I251*H251,2)</f>
        <v>0</v>
      </c>
      <c r="K251" s="267"/>
      <c r="L251" s="42"/>
      <c r="M251" s="268" t="s">
        <v>1</v>
      </c>
      <c r="N251" s="269" t="s">
        <v>43</v>
      </c>
      <c r="O251" s="92"/>
      <c r="P251" s="270">
        <f>O251*H251</f>
        <v>0</v>
      </c>
      <c r="Q251" s="270">
        <v>0</v>
      </c>
      <c r="R251" s="270">
        <f>Q251*H251</f>
        <v>0</v>
      </c>
      <c r="S251" s="270">
        <v>0</v>
      </c>
      <c r="T251" s="271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72" t="s">
        <v>180</v>
      </c>
      <c r="AT251" s="272" t="s">
        <v>176</v>
      </c>
      <c r="AU251" s="272" t="s">
        <v>88</v>
      </c>
      <c r="AY251" s="16" t="s">
        <v>174</v>
      </c>
      <c r="BE251" s="144">
        <f>IF(N251="základní",J251,0)</f>
        <v>0</v>
      </c>
      <c r="BF251" s="144">
        <f>IF(N251="snížená",J251,0)</f>
        <v>0</v>
      </c>
      <c r="BG251" s="144">
        <f>IF(N251="zákl. přenesená",J251,0)</f>
        <v>0</v>
      </c>
      <c r="BH251" s="144">
        <f>IF(N251="sníž. přenesená",J251,0)</f>
        <v>0</v>
      </c>
      <c r="BI251" s="144">
        <f>IF(N251="nulová",J251,0)</f>
        <v>0</v>
      </c>
      <c r="BJ251" s="16" t="s">
        <v>86</v>
      </c>
      <c r="BK251" s="144">
        <f>ROUND(I251*H251,2)</f>
        <v>0</v>
      </c>
      <c r="BL251" s="16" t="s">
        <v>180</v>
      </c>
      <c r="BM251" s="272" t="s">
        <v>443</v>
      </c>
    </row>
    <row r="252" spans="1:65" s="2" customFormat="1" ht="16.5" customHeight="1">
      <c r="A252" s="39"/>
      <c r="B252" s="40"/>
      <c r="C252" s="260" t="s">
        <v>444</v>
      </c>
      <c r="D252" s="260" t="s">
        <v>176</v>
      </c>
      <c r="E252" s="261" t="s">
        <v>445</v>
      </c>
      <c r="F252" s="262" t="s">
        <v>446</v>
      </c>
      <c r="G252" s="263" t="s">
        <v>232</v>
      </c>
      <c r="H252" s="264">
        <v>2.94</v>
      </c>
      <c r="I252" s="265"/>
      <c r="J252" s="266">
        <f>ROUND(I252*H252,2)</f>
        <v>0</v>
      </c>
      <c r="K252" s="267"/>
      <c r="L252" s="42"/>
      <c r="M252" s="268" t="s">
        <v>1</v>
      </c>
      <c r="N252" s="269" t="s">
        <v>43</v>
      </c>
      <c r="O252" s="92"/>
      <c r="P252" s="270">
        <f>O252*H252</f>
        <v>0</v>
      </c>
      <c r="Q252" s="270">
        <v>0</v>
      </c>
      <c r="R252" s="270">
        <f>Q252*H252</f>
        <v>0</v>
      </c>
      <c r="S252" s="270">
        <v>0.067</v>
      </c>
      <c r="T252" s="271">
        <f>S252*H252</f>
        <v>0.19698000000000002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72" t="s">
        <v>180</v>
      </c>
      <c r="AT252" s="272" t="s">
        <v>176</v>
      </c>
      <c r="AU252" s="272" t="s">
        <v>88</v>
      </c>
      <c r="AY252" s="16" t="s">
        <v>174</v>
      </c>
      <c r="BE252" s="144">
        <f>IF(N252="základní",J252,0)</f>
        <v>0</v>
      </c>
      <c r="BF252" s="144">
        <f>IF(N252="snížená",J252,0)</f>
        <v>0</v>
      </c>
      <c r="BG252" s="144">
        <f>IF(N252="zákl. přenesená",J252,0)</f>
        <v>0</v>
      </c>
      <c r="BH252" s="144">
        <f>IF(N252="sníž. přenesená",J252,0)</f>
        <v>0</v>
      </c>
      <c r="BI252" s="144">
        <f>IF(N252="nulová",J252,0)</f>
        <v>0</v>
      </c>
      <c r="BJ252" s="16" t="s">
        <v>86</v>
      </c>
      <c r="BK252" s="144">
        <f>ROUND(I252*H252,2)</f>
        <v>0</v>
      </c>
      <c r="BL252" s="16" t="s">
        <v>180</v>
      </c>
      <c r="BM252" s="272" t="s">
        <v>447</v>
      </c>
    </row>
    <row r="253" spans="1:47" s="2" customFormat="1" ht="12">
      <c r="A253" s="39"/>
      <c r="B253" s="40"/>
      <c r="C253" s="41"/>
      <c r="D253" s="273" t="s">
        <v>182</v>
      </c>
      <c r="E253" s="41"/>
      <c r="F253" s="274" t="s">
        <v>448</v>
      </c>
      <c r="G253" s="41"/>
      <c r="H253" s="41"/>
      <c r="I253" s="160"/>
      <c r="J253" s="41"/>
      <c r="K253" s="41"/>
      <c r="L253" s="42"/>
      <c r="M253" s="275"/>
      <c r="N253" s="276"/>
      <c r="O253" s="92"/>
      <c r="P253" s="92"/>
      <c r="Q253" s="92"/>
      <c r="R253" s="92"/>
      <c r="S253" s="92"/>
      <c r="T253" s="93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6" t="s">
        <v>182</v>
      </c>
      <c r="AU253" s="16" t="s">
        <v>88</v>
      </c>
    </row>
    <row r="254" spans="1:51" s="13" customFormat="1" ht="12">
      <c r="A254" s="13"/>
      <c r="B254" s="277"/>
      <c r="C254" s="278"/>
      <c r="D254" s="273" t="s">
        <v>184</v>
      </c>
      <c r="E254" s="279" t="s">
        <v>1</v>
      </c>
      <c r="F254" s="280" t="s">
        <v>449</v>
      </c>
      <c r="G254" s="278"/>
      <c r="H254" s="281">
        <v>2.94</v>
      </c>
      <c r="I254" s="282"/>
      <c r="J254" s="278"/>
      <c r="K254" s="278"/>
      <c r="L254" s="283"/>
      <c r="M254" s="284"/>
      <c r="N254" s="285"/>
      <c r="O254" s="285"/>
      <c r="P254" s="285"/>
      <c r="Q254" s="285"/>
      <c r="R254" s="285"/>
      <c r="S254" s="285"/>
      <c r="T254" s="286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87" t="s">
        <v>184</v>
      </c>
      <c r="AU254" s="287" t="s">
        <v>88</v>
      </c>
      <c r="AV254" s="13" t="s">
        <v>88</v>
      </c>
      <c r="AW254" s="13" t="s">
        <v>32</v>
      </c>
      <c r="AX254" s="13" t="s">
        <v>86</v>
      </c>
      <c r="AY254" s="287" t="s">
        <v>174</v>
      </c>
    </row>
    <row r="255" spans="1:65" s="2" customFormat="1" ht="33" customHeight="1">
      <c r="A255" s="39"/>
      <c r="B255" s="40"/>
      <c r="C255" s="260" t="s">
        <v>450</v>
      </c>
      <c r="D255" s="260" t="s">
        <v>176</v>
      </c>
      <c r="E255" s="261" t="s">
        <v>451</v>
      </c>
      <c r="F255" s="262" t="s">
        <v>452</v>
      </c>
      <c r="G255" s="263" t="s">
        <v>232</v>
      </c>
      <c r="H255" s="264">
        <v>45.361</v>
      </c>
      <c r="I255" s="265"/>
      <c r="J255" s="266">
        <f>ROUND(I255*H255,2)</f>
        <v>0</v>
      </c>
      <c r="K255" s="267"/>
      <c r="L255" s="42"/>
      <c r="M255" s="268" t="s">
        <v>1</v>
      </c>
      <c r="N255" s="269" t="s">
        <v>43</v>
      </c>
      <c r="O255" s="92"/>
      <c r="P255" s="270">
        <f>O255*H255</f>
        <v>0</v>
      </c>
      <c r="Q255" s="270">
        <v>0</v>
      </c>
      <c r="R255" s="270">
        <f>Q255*H255</f>
        <v>0</v>
      </c>
      <c r="S255" s="270">
        <v>0.029</v>
      </c>
      <c r="T255" s="271">
        <f>S255*H255</f>
        <v>1.315469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72" t="s">
        <v>180</v>
      </c>
      <c r="AT255" s="272" t="s">
        <v>176</v>
      </c>
      <c r="AU255" s="272" t="s">
        <v>88</v>
      </c>
      <c r="AY255" s="16" t="s">
        <v>174</v>
      </c>
      <c r="BE255" s="144">
        <f>IF(N255="základní",J255,0)</f>
        <v>0</v>
      </c>
      <c r="BF255" s="144">
        <f>IF(N255="snížená",J255,0)</f>
        <v>0</v>
      </c>
      <c r="BG255" s="144">
        <f>IF(N255="zákl. přenesená",J255,0)</f>
        <v>0</v>
      </c>
      <c r="BH255" s="144">
        <f>IF(N255="sníž. přenesená",J255,0)</f>
        <v>0</v>
      </c>
      <c r="BI255" s="144">
        <f>IF(N255="nulová",J255,0)</f>
        <v>0</v>
      </c>
      <c r="BJ255" s="16" t="s">
        <v>86</v>
      </c>
      <c r="BK255" s="144">
        <f>ROUND(I255*H255,2)</f>
        <v>0</v>
      </c>
      <c r="BL255" s="16" t="s">
        <v>180</v>
      </c>
      <c r="BM255" s="272" t="s">
        <v>453</v>
      </c>
    </row>
    <row r="256" spans="1:47" s="2" customFormat="1" ht="12">
      <c r="A256" s="39"/>
      <c r="B256" s="40"/>
      <c r="C256" s="41"/>
      <c r="D256" s="273" t="s">
        <v>182</v>
      </c>
      <c r="E256" s="41"/>
      <c r="F256" s="274" t="s">
        <v>333</v>
      </c>
      <c r="G256" s="41"/>
      <c r="H256" s="41"/>
      <c r="I256" s="160"/>
      <c r="J256" s="41"/>
      <c r="K256" s="41"/>
      <c r="L256" s="42"/>
      <c r="M256" s="275"/>
      <c r="N256" s="276"/>
      <c r="O256" s="92"/>
      <c r="P256" s="92"/>
      <c r="Q256" s="92"/>
      <c r="R256" s="92"/>
      <c r="S256" s="92"/>
      <c r="T256" s="93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6" t="s">
        <v>182</v>
      </c>
      <c r="AU256" s="16" t="s">
        <v>88</v>
      </c>
    </row>
    <row r="257" spans="1:51" s="13" customFormat="1" ht="12">
      <c r="A257" s="13"/>
      <c r="B257" s="277"/>
      <c r="C257" s="278"/>
      <c r="D257" s="273" t="s">
        <v>184</v>
      </c>
      <c r="E257" s="279" t="s">
        <v>1</v>
      </c>
      <c r="F257" s="280" t="s">
        <v>454</v>
      </c>
      <c r="G257" s="278"/>
      <c r="H257" s="281">
        <v>45.361</v>
      </c>
      <c r="I257" s="282"/>
      <c r="J257" s="278"/>
      <c r="K257" s="278"/>
      <c r="L257" s="283"/>
      <c r="M257" s="284"/>
      <c r="N257" s="285"/>
      <c r="O257" s="285"/>
      <c r="P257" s="285"/>
      <c r="Q257" s="285"/>
      <c r="R257" s="285"/>
      <c r="S257" s="285"/>
      <c r="T257" s="286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87" t="s">
        <v>184</v>
      </c>
      <c r="AU257" s="287" t="s">
        <v>88</v>
      </c>
      <c r="AV257" s="13" t="s">
        <v>88</v>
      </c>
      <c r="AW257" s="13" t="s">
        <v>32</v>
      </c>
      <c r="AX257" s="13" t="s">
        <v>86</v>
      </c>
      <c r="AY257" s="287" t="s">
        <v>174</v>
      </c>
    </row>
    <row r="258" spans="1:65" s="2" customFormat="1" ht="33" customHeight="1">
      <c r="A258" s="39"/>
      <c r="B258" s="40"/>
      <c r="C258" s="260" t="s">
        <v>455</v>
      </c>
      <c r="D258" s="260" t="s">
        <v>176</v>
      </c>
      <c r="E258" s="261" t="s">
        <v>456</v>
      </c>
      <c r="F258" s="262" t="s">
        <v>457</v>
      </c>
      <c r="G258" s="263" t="s">
        <v>232</v>
      </c>
      <c r="H258" s="264">
        <v>62.207</v>
      </c>
      <c r="I258" s="265"/>
      <c r="J258" s="266">
        <f>ROUND(I258*H258,2)</f>
        <v>0</v>
      </c>
      <c r="K258" s="267"/>
      <c r="L258" s="42"/>
      <c r="M258" s="268" t="s">
        <v>1</v>
      </c>
      <c r="N258" s="269" t="s">
        <v>43</v>
      </c>
      <c r="O258" s="92"/>
      <c r="P258" s="270">
        <f>O258*H258</f>
        <v>0</v>
      </c>
      <c r="Q258" s="270">
        <v>0</v>
      </c>
      <c r="R258" s="270">
        <f>Q258*H258</f>
        <v>0</v>
      </c>
      <c r="S258" s="270">
        <v>0.059</v>
      </c>
      <c r="T258" s="271">
        <f>S258*H258</f>
        <v>3.670213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72" t="s">
        <v>180</v>
      </c>
      <c r="AT258" s="272" t="s">
        <v>176</v>
      </c>
      <c r="AU258" s="272" t="s">
        <v>88</v>
      </c>
      <c r="AY258" s="16" t="s">
        <v>174</v>
      </c>
      <c r="BE258" s="144">
        <f>IF(N258="základní",J258,0)</f>
        <v>0</v>
      </c>
      <c r="BF258" s="144">
        <f>IF(N258="snížená",J258,0)</f>
        <v>0</v>
      </c>
      <c r="BG258" s="144">
        <f>IF(N258="zákl. přenesená",J258,0)</f>
        <v>0</v>
      </c>
      <c r="BH258" s="144">
        <f>IF(N258="sníž. přenesená",J258,0)</f>
        <v>0</v>
      </c>
      <c r="BI258" s="144">
        <f>IF(N258="nulová",J258,0)</f>
        <v>0</v>
      </c>
      <c r="BJ258" s="16" t="s">
        <v>86</v>
      </c>
      <c r="BK258" s="144">
        <f>ROUND(I258*H258,2)</f>
        <v>0</v>
      </c>
      <c r="BL258" s="16" t="s">
        <v>180</v>
      </c>
      <c r="BM258" s="272" t="s">
        <v>458</v>
      </c>
    </row>
    <row r="259" spans="1:51" s="13" customFormat="1" ht="12">
      <c r="A259" s="13"/>
      <c r="B259" s="277"/>
      <c r="C259" s="278"/>
      <c r="D259" s="273" t="s">
        <v>184</v>
      </c>
      <c r="E259" s="279" t="s">
        <v>1</v>
      </c>
      <c r="F259" s="280" t="s">
        <v>459</v>
      </c>
      <c r="G259" s="278"/>
      <c r="H259" s="281">
        <v>62.207</v>
      </c>
      <c r="I259" s="282"/>
      <c r="J259" s="278"/>
      <c r="K259" s="278"/>
      <c r="L259" s="283"/>
      <c r="M259" s="284"/>
      <c r="N259" s="285"/>
      <c r="O259" s="285"/>
      <c r="P259" s="285"/>
      <c r="Q259" s="285"/>
      <c r="R259" s="285"/>
      <c r="S259" s="285"/>
      <c r="T259" s="286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87" t="s">
        <v>184</v>
      </c>
      <c r="AU259" s="287" t="s">
        <v>88</v>
      </c>
      <c r="AV259" s="13" t="s">
        <v>88</v>
      </c>
      <c r="AW259" s="13" t="s">
        <v>32</v>
      </c>
      <c r="AX259" s="13" t="s">
        <v>86</v>
      </c>
      <c r="AY259" s="287" t="s">
        <v>174</v>
      </c>
    </row>
    <row r="260" spans="1:63" s="12" customFormat="1" ht="22.8" customHeight="1">
      <c r="A260" s="12"/>
      <c r="B260" s="244"/>
      <c r="C260" s="245"/>
      <c r="D260" s="246" t="s">
        <v>77</v>
      </c>
      <c r="E260" s="258" t="s">
        <v>460</v>
      </c>
      <c r="F260" s="258" t="s">
        <v>461</v>
      </c>
      <c r="G260" s="245"/>
      <c r="H260" s="245"/>
      <c r="I260" s="248"/>
      <c r="J260" s="259">
        <f>BK260</f>
        <v>0</v>
      </c>
      <c r="K260" s="245"/>
      <c r="L260" s="250"/>
      <c r="M260" s="251"/>
      <c r="N260" s="252"/>
      <c r="O260" s="252"/>
      <c r="P260" s="253">
        <f>SUM(P261:P266)</f>
        <v>0</v>
      </c>
      <c r="Q260" s="252"/>
      <c r="R260" s="253">
        <f>SUM(R261:R266)</f>
        <v>0</v>
      </c>
      <c r="S260" s="252"/>
      <c r="T260" s="254">
        <f>SUM(T261:T266)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55" t="s">
        <v>86</v>
      </c>
      <c r="AT260" s="256" t="s">
        <v>77</v>
      </c>
      <c r="AU260" s="256" t="s">
        <v>86</v>
      </c>
      <c r="AY260" s="255" t="s">
        <v>174</v>
      </c>
      <c r="BK260" s="257">
        <f>SUM(BK261:BK266)</f>
        <v>0</v>
      </c>
    </row>
    <row r="261" spans="1:65" s="2" customFormat="1" ht="16.5" customHeight="1">
      <c r="A261" s="39"/>
      <c r="B261" s="40"/>
      <c r="C261" s="260" t="s">
        <v>462</v>
      </c>
      <c r="D261" s="260" t="s">
        <v>176</v>
      </c>
      <c r="E261" s="261" t="s">
        <v>463</v>
      </c>
      <c r="F261" s="262" t="s">
        <v>464</v>
      </c>
      <c r="G261" s="263" t="s">
        <v>202</v>
      </c>
      <c r="H261" s="264">
        <v>73.74</v>
      </c>
      <c r="I261" s="265"/>
      <c r="J261" s="266">
        <f>ROUND(I261*H261,2)</f>
        <v>0</v>
      </c>
      <c r="K261" s="267"/>
      <c r="L261" s="42"/>
      <c r="M261" s="268" t="s">
        <v>1</v>
      </c>
      <c r="N261" s="269" t="s">
        <v>43</v>
      </c>
      <c r="O261" s="92"/>
      <c r="P261" s="270">
        <f>O261*H261</f>
        <v>0</v>
      </c>
      <c r="Q261" s="270">
        <v>0</v>
      </c>
      <c r="R261" s="270">
        <f>Q261*H261</f>
        <v>0</v>
      </c>
      <c r="S261" s="270">
        <v>0</v>
      </c>
      <c r="T261" s="271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72" t="s">
        <v>180</v>
      </c>
      <c r="AT261" s="272" t="s">
        <v>176</v>
      </c>
      <c r="AU261" s="272" t="s">
        <v>88</v>
      </c>
      <c r="AY261" s="16" t="s">
        <v>174</v>
      </c>
      <c r="BE261" s="144">
        <f>IF(N261="základní",J261,0)</f>
        <v>0</v>
      </c>
      <c r="BF261" s="144">
        <f>IF(N261="snížená",J261,0)</f>
        <v>0</v>
      </c>
      <c r="BG261" s="144">
        <f>IF(N261="zákl. přenesená",J261,0)</f>
        <v>0</v>
      </c>
      <c r="BH261" s="144">
        <f>IF(N261="sníž. přenesená",J261,0)</f>
        <v>0</v>
      </c>
      <c r="BI261" s="144">
        <f>IF(N261="nulová",J261,0)</f>
        <v>0</v>
      </c>
      <c r="BJ261" s="16" t="s">
        <v>86</v>
      </c>
      <c r="BK261" s="144">
        <f>ROUND(I261*H261,2)</f>
        <v>0</v>
      </c>
      <c r="BL261" s="16" t="s">
        <v>180</v>
      </c>
      <c r="BM261" s="272" t="s">
        <v>465</v>
      </c>
    </row>
    <row r="262" spans="1:65" s="2" customFormat="1" ht="21.75" customHeight="1">
      <c r="A262" s="39"/>
      <c r="B262" s="40"/>
      <c r="C262" s="260" t="s">
        <v>466</v>
      </c>
      <c r="D262" s="260" t="s">
        <v>176</v>
      </c>
      <c r="E262" s="261" t="s">
        <v>467</v>
      </c>
      <c r="F262" s="262" t="s">
        <v>468</v>
      </c>
      <c r="G262" s="263" t="s">
        <v>202</v>
      </c>
      <c r="H262" s="264">
        <v>73.74</v>
      </c>
      <c r="I262" s="265"/>
      <c r="J262" s="266">
        <f>ROUND(I262*H262,2)</f>
        <v>0</v>
      </c>
      <c r="K262" s="267"/>
      <c r="L262" s="42"/>
      <c r="M262" s="268" t="s">
        <v>1</v>
      </c>
      <c r="N262" s="269" t="s">
        <v>43</v>
      </c>
      <c r="O262" s="92"/>
      <c r="P262" s="270">
        <f>O262*H262</f>
        <v>0</v>
      </c>
      <c r="Q262" s="270">
        <v>0</v>
      </c>
      <c r="R262" s="270">
        <f>Q262*H262</f>
        <v>0</v>
      </c>
      <c r="S262" s="270">
        <v>0</v>
      </c>
      <c r="T262" s="271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72" t="s">
        <v>180</v>
      </c>
      <c r="AT262" s="272" t="s">
        <v>176</v>
      </c>
      <c r="AU262" s="272" t="s">
        <v>88</v>
      </c>
      <c r="AY262" s="16" t="s">
        <v>174</v>
      </c>
      <c r="BE262" s="144">
        <f>IF(N262="základní",J262,0)</f>
        <v>0</v>
      </c>
      <c r="BF262" s="144">
        <f>IF(N262="snížená",J262,0)</f>
        <v>0</v>
      </c>
      <c r="BG262" s="144">
        <f>IF(N262="zákl. přenesená",J262,0)</f>
        <v>0</v>
      </c>
      <c r="BH262" s="144">
        <f>IF(N262="sníž. přenesená",J262,0)</f>
        <v>0</v>
      </c>
      <c r="BI262" s="144">
        <f>IF(N262="nulová",J262,0)</f>
        <v>0</v>
      </c>
      <c r="BJ262" s="16" t="s">
        <v>86</v>
      </c>
      <c r="BK262" s="144">
        <f>ROUND(I262*H262,2)</f>
        <v>0</v>
      </c>
      <c r="BL262" s="16" t="s">
        <v>180</v>
      </c>
      <c r="BM262" s="272" t="s">
        <v>469</v>
      </c>
    </row>
    <row r="263" spans="1:65" s="2" customFormat="1" ht="21.75" customHeight="1">
      <c r="A263" s="39"/>
      <c r="B263" s="40"/>
      <c r="C263" s="260" t="s">
        <v>470</v>
      </c>
      <c r="D263" s="260" t="s">
        <v>176</v>
      </c>
      <c r="E263" s="261" t="s">
        <v>471</v>
      </c>
      <c r="F263" s="262" t="s">
        <v>472</v>
      </c>
      <c r="G263" s="263" t="s">
        <v>202</v>
      </c>
      <c r="H263" s="264">
        <v>73.74</v>
      </c>
      <c r="I263" s="265"/>
      <c r="J263" s="266">
        <f>ROUND(I263*H263,2)</f>
        <v>0</v>
      </c>
      <c r="K263" s="267"/>
      <c r="L263" s="42"/>
      <c r="M263" s="268" t="s">
        <v>1</v>
      </c>
      <c r="N263" s="269" t="s">
        <v>43</v>
      </c>
      <c r="O263" s="92"/>
      <c r="P263" s="270">
        <f>O263*H263</f>
        <v>0</v>
      </c>
      <c r="Q263" s="270">
        <v>0</v>
      </c>
      <c r="R263" s="270">
        <f>Q263*H263</f>
        <v>0</v>
      </c>
      <c r="S263" s="270">
        <v>0</v>
      </c>
      <c r="T263" s="271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72" t="s">
        <v>180</v>
      </c>
      <c r="AT263" s="272" t="s">
        <v>176</v>
      </c>
      <c r="AU263" s="272" t="s">
        <v>88</v>
      </c>
      <c r="AY263" s="16" t="s">
        <v>174</v>
      </c>
      <c r="BE263" s="144">
        <f>IF(N263="základní",J263,0)</f>
        <v>0</v>
      </c>
      <c r="BF263" s="144">
        <f>IF(N263="snížená",J263,0)</f>
        <v>0</v>
      </c>
      <c r="BG263" s="144">
        <f>IF(N263="zákl. přenesená",J263,0)</f>
        <v>0</v>
      </c>
      <c r="BH263" s="144">
        <f>IF(N263="sníž. přenesená",J263,0)</f>
        <v>0</v>
      </c>
      <c r="BI263" s="144">
        <f>IF(N263="nulová",J263,0)</f>
        <v>0</v>
      </c>
      <c r="BJ263" s="16" t="s">
        <v>86</v>
      </c>
      <c r="BK263" s="144">
        <f>ROUND(I263*H263,2)</f>
        <v>0</v>
      </c>
      <c r="BL263" s="16" t="s">
        <v>180</v>
      </c>
      <c r="BM263" s="272" t="s">
        <v>473</v>
      </c>
    </row>
    <row r="264" spans="1:65" s="2" customFormat="1" ht="21.75" customHeight="1">
      <c r="A264" s="39"/>
      <c r="B264" s="40"/>
      <c r="C264" s="260" t="s">
        <v>474</v>
      </c>
      <c r="D264" s="260" t="s">
        <v>176</v>
      </c>
      <c r="E264" s="261" t="s">
        <v>475</v>
      </c>
      <c r="F264" s="262" t="s">
        <v>476</v>
      </c>
      <c r="G264" s="263" t="s">
        <v>202</v>
      </c>
      <c r="H264" s="264">
        <v>73.74</v>
      </c>
      <c r="I264" s="265"/>
      <c r="J264" s="266">
        <f>ROUND(I264*H264,2)</f>
        <v>0</v>
      </c>
      <c r="K264" s="267"/>
      <c r="L264" s="42"/>
      <c r="M264" s="268" t="s">
        <v>1</v>
      </c>
      <c r="N264" s="269" t="s">
        <v>43</v>
      </c>
      <c r="O264" s="92"/>
      <c r="P264" s="270">
        <f>O264*H264</f>
        <v>0</v>
      </c>
      <c r="Q264" s="270">
        <v>0</v>
      </c>
      <c r="R264" s="270">
        <f>Q264*H264</f>
        <v>0</v>
      </c>
      <c r="S264" s="270">
        <v>0</v>
      </c>
      <c r="T264" s="271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72" t="s">
        <v>180</v>
      </c>
      <c r="AT264" s="272" t="s">
        <v>176</v>
      </c>
      <c r="AU264" s="272" t="s">
        <v>88</v>
      </c>
      <c r="AY264" s="16" t="s">
        <v>174</v>
      </c>
      <c r="BE264" s="144">
        <f>IF(N264="základní",J264,0)</f>
        <v>0</v>
      </c>
      <c r="BF264" s="144">
        <f>IF(N264="snížená",J264,0)</f>
        <v>0</v>
      </c>
      <c r="BG264" s="144">
        <f>IF(N264="zákl. přenesená",J264,0)</f>
        <v>0</v>
      </c>
      <c r="BH264" s="144">
        <f>IF(N264="sníž. přenesená",J264,0)</f>
        <v>0</v>
      </c>
      <c r="BI264" s="144">
        <f>IF(N264="nulová",J264,0)</f>
        <v>0</v>
      </c>
      <c r="BJ264" s="16" t="s">
        <v>86</v>
      </c>
      <c r="BK264" s="144">
        <f>ROUND(I264*H264,2)</f>
        <v>0</v>
      </c>
      <c r="BL264" s="16" t="s">
        <v>180</v>
      </c>
      <c r="BM264" s="272" t="s">
        <v>477</v>
      </c>
    </row>
    <row r="265" spans="1:65" s="2" customFormat="1" ht="21.75" customHeight="1">
      <c r="A265" s="39"/>
      <c r="B265" s="40"/>
      <c r="C265" s="260" t="s">
        <v>478</v>
      </c>
      <c r="D265" s="260" t="s">
        <v>176</v>
      </c>
      <c r="E265" s="261" t="s">
        <v>479</v>
      </c>
      <c r="F265" s="262" t="s">
        <v>480</v>
      </c>
      <c r="G265" s="263" t="s">
        <v>202</v>
      </c>
      <c r="H265" s="264">
        <v>16.607</v>
      </c>
      <c r="I265" s="265"/>
      <c r="J265" s="266">
        <f>ROUND(I265*H265,2)</f>
        <v>0</v>
      </c>
      <c r="K265" s="267"/>
      <c r="L265" s="42"/>
      <c r="M265" s="268" t="s">
        <v>1</v>
      </c>
      <c r="N265" s="269" t="s">
        <v>43</v>
      </c>
      <c r="O265" s="92"/>
      <c r="P265" s="270">
        <f>O265*H265</f>
        <v>0</v>
      </c>
      <c r="Q265" s="270">
        <v>0</v>
      </c>
      <c r="R265" s="270">
        <f>Q265*H265</f>
        <v>0</v>
      </c>
      <c r="S265" s="270">
        <v>0</v>
      </c>
      <c r="T265" s="271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72" t="s">
        <v>180</v>
      </c>
      <c r="AT265" s="272" t="s">
        <v>176</v>
      </c>
      <c r="AU265" s="272" t="s">
        <v>88</v>
      </c>
      <c r="AY265" s="16" t="s">
        <v>174</v>
      </c>
      <c r="BE265" s="144">
        <f>IF(N265="základní",J265,0)</f>
        <v>0</v>
      </c>
      <c r="BF265" s="144">
        <f>IF(N265="snížená",J265,0)</f>
        <v>0</v>
      </c>
      <c r="BG265" s="144">
        <f>IF(N265="zákl. přenesená",J265,0)</f>
        <v>0</v>
      </c>
      <c r="BH265" s="144">
        <f>IF(N265="sníž. přenesená",J265,0)</f>
        <v>0</v>
      </c>
      <c r="BI265" s="144">
        <f>IF(N265="nulová",J265,0)</f>
        <v>0</v>
      </c>
      <c r="BJ265" s="16" t="s">
        <v>86</v>
      </c>
      <c r="BK265" s="144">
        <f>ROUND(I265*H265,2)</f>
        <v>0</v>
      </c>
      <c r="BL265" s="16" t="s">
        <v>180</v>
      </c>
      <c r="BM265" s="272" t="s">
        <v>481</v>
      </c>
    </row>
    <row r="266" spans="1:65" s="2" customFormat="1" ht="21.75" customHeight="1">
      <c r="A266" s="39"/>
      <c r="B266" s="40"/>
      <c r="C266" s="260" t="s">
        <v>482</v>
      </c>
      <c r="D266" s="260" t="s">
        <v>176</v>
      </c>
      <c r="E266" s="261" t="s">
        <v>483</v>
      </c>
      <c r="F266" s="262" t="s">
        <v>484</v>
      </c>
      <c r="G266" s="263" t="s">
        <v>202</v>
      </c>
      <c r="H266" s="264">
        <v>73.74</v>
      </c>
      <c r="I266" s="265"/>
      <c r="J266" s="266">
        <f>ROUND(I266*H266,2)</f>
        <v>0</v>
      </c>
      <c r="K266" s="267"/>
      <c r="L266" s="42"/>
      <c r="M266" s="268" t="s">
        <v>1</v>
      </c>
      <c r="N266" s="269" t="s">
        <v>43</v>
      </c>
      <c r="O266" s="92"/>
      <c r="P266" s="270">
        <f>O266*H266</f>
        <v>0</v>
      </c>
      <c r="Q266" s="270">
        <v>0</v>
      </c>
      <c r="R266" s="270">
        <f>Q266*H266</f>
        <v>0</v>
      </c>
      <c r="S266" s="270">
        <v>0</v>
      </c>
      <c r="T266" s="271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72" t="s">
        <v>180</v>
      </c>
      <c r="AT266" s="272" t="s">
        <v>176</v>
      </c>
      <c r="AU266" s="272" t="s">
        <v>88</v>
      </c>
      <c r="AY266" s="16" t="s">
        <v>174</v>
      </c>
      <c r="BE266" s="144">
        <f>IF(N266="základní",J266,0)</f>
        <v>0</v>
      </c>
      <c r="BF266" s="144">
        <f>IF(N266="snížená",J266,0)</f>
        <v>0</v>
      </c>
      <c r="BG266" s="144">
        <f>IF(N266="zákl. přenesená",J266,0)</f>
        <v>0</v>
      </c>
      <c r="BH266" s="144">
        <f>IF(N266="sníž. přenesená",J266,0)</f>
        <v>0</v>
      </c>
      <c r="BI266" s="144">
        <f>IF(N266="nulová",J266,0)</f>
        <v>0</v>
      </c>
      <c r="BJ266" s="16" t="s">
        <v>86</v>
      </c>
      <c r="BK266" s="144">
        <f>ROUND(I266*H266,2)</f>
        <v>0</v>
      </c>
      <c r="BL266" s="16" t="s">
        <v>180</v>
      </c>
      <c r="BM266" s="272" t="s">
        <v>485</v>
      </c>
    </row>
    <row r="267" spans="1:63" s="12" customFormat="1" ht="22.8" customHeight="1">
      <c r="A267" s="12"/>
      <c r="B267" s="244"/>
      <c r="C267" s="245"/>
      <c r="D267" s="246" t="s">
        <v>77</v>
      </c>
      <c r="E267" s="258" t="s">
        <v>486</v>
      </c>
      <c r="F267" s="258" t="s">
        <v>487</v>
      </c>
      <c r="G267" s="245"/>
      <c r="H267" s="245"/>
      <c r="I267" s="248"/>
      <c r="J267" s="259">
        <f>BK267</f>
        <v>0</v>
      </c>
      <c r="K267" s="245"/>
      <c r="L267" s="250"/>
      <c r="M267" s="251"/>
      <c r="N267" s="252"/>
      <c r="O267" s="252"/>
      <c r="P267" s="253">
        <f>P268</f>
        <v>0</v>
      </c>
      <c r="Q267" s="252"/>
      <c r="R267" s="253">
        <f>R268</f>
        <v>0</v>
      </c>
      <c r="S267" s="252"/>
      <c r="T267" s="254">
        <f>T268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55" t="s">
        <v>86</v>
      </c>
      <c r="AT267" s="256" t="s">
        <v>77</v>
      </c>
      <c r="AU267" s="256" t="s">
        <v>86</v>
      </c>
      <c r="AY267" s="255" t="s">
        <v>174</v>
      </c>
      <c r="BK267" s="257">
        <f>BK268</f>
        <v>0</v>
      </c>
    </row>
    <row r="268" spans="1:65" s="2" customFormat="1" ht="21.75" customHeight="1">
      <c r="A268" s="39"/>
      <c r="B268" s="40"/>
      <c r="C268" s="260" t="s">
        <v>488</v>
      </c>
      <c r="D268" s="260" t="s">
        <v>176</v>
      </c>
      <c r="E268" s="261" t="s">
        <v>489</v>
      </c>
      <c r="F268" s="262" t="s">
        <v>490</v>
      </c>
      <c r="G268" s="263" t="s">
        <v>202</v>
      </c>
      <c r="H268" s="264">
        <v>55.819</v>
      </c>
      <c r="I268" s="265"/>
      <c r="J268" s="266">
        <f>ROUND(I268*H268,2)</f>
        <v>0</v>
      </c>
      <c r="K268" s="267"/>
      <c r="L268" s="42"/>
      <c r="M268" s="268" t="s">
        <v>1</v>
      </c>
      <c r="N268" s="269" t="s">
        <v>43</v>
      </c>
      <c r="O268" s="92"/>
      <c r="P268" s="270">
        <f>O268*H268</f>
        <v>0</v>
      </c>
      <c r="Q268" s="270">
        <v>0</v>
      </c>
      <c r="R268" s="270">
        <f>Q268*H268</f>
        <v>0</v>
      </c>
      <c r="S268" s="270">
        <v>0</v>
      </c>
      <c r="T268" s="271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72" t="s">
        <v>180</v>
      </c>
      <c r="AT268" s="272" t="s">
        <v>176</v>
      </c>
      <c r="AU268" s="272" t="s">
        <v>88</v>
      </c>
      <c r="AY268" s="16" t="s">
        <v>174</v>
      </c>
      <c r="BE268" s="144">
        <f>IF(N268="základní",J268,0)</f>
        <v>0</v>
      </c>
      <c r="BF268" s="144">
        <f>IF(N268="snížená",J268,0)</f>
        <v>0</v>
      </c>
      <c r="BG268" s="144">
        <f>IF(N268="zákl. přenesená",J268,0)</f>
        <v>0</v>
      </c>
      <c r="BH268" s="144">
        <f>IF(N268="sníž. přenesená",J268,0)</f>
        <v>0</v>
      </c>
      <c r="BI268" s="144">
        <f>IF(N268="nulová",J268,0)</f>
        <v>0</v>
      </c>
      <c r="BJ268" s="16" t="s">
        <v>86</v>
      </c>
      <c r="BK268" s="144">
        <f>ROUND(I268*H268,2)</f>
        <v>0</v>
      </c>
      <c r="BL268" s="16" t="s">
        <v>180</v>
      </c>
      <c r="BM268" s="272" t="s">
        <v>491</v>
      </c>
    </row>
    <row r="269" spans="1:63" s="12" customFormat="1" ht="25.9" customHeight="1">
      <c r="A269" s="12"/>
      <c r="B269" s="244"/>
      <c r="C269" s="245"/>
      <c r="D269" s="246" t="s">
        <v>77</v>
      </c>
      <c r="E269" s="247" t="s">
        <v>492</v>
      </c>
      <c r="F269" s="247" t="s">
        <v>493</v>
      </c>
      <c r="G269" s="245"/>
      <c r="H269" s="245"/>
      <c r="I269" s="248"/>
      <c r="J269" s="249">
        <f>BK269</f>
        <v>0</v>
      </c>
      <c r="K269" s="245"/>
      <c r="L269" s="250"/>
      <c r="M269" s="251"/>
      <c r="N269" s="252"/>
      <c r="O269" s="252"/>
      <c r="P269" s="253">
        <f>P270+P284+P293+P296+P307+P352+P383+P403+P435+P493+P504+P516+P530+P538+P577</f>
        <v>0</v>
      </c>
      <c r="Q269" s="252"/>
      <c r="R269" s="253">
        <f>R270+R284+R293+R296+R307+R352+R383+R403+R435+R493+R504+R516+R530+R538+R577</f>
        <v>73.47649630000001</v>
      </c>
      <c r="S269" s="252"/>
      <c r="T269" s="254">
        <f>T270+T284+T293+T296+T307+T352+T383+T403+T435+T493+T504+T516+T530+T538+T577</f>
        <v>30.06700186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55" t="s">
        <v>88</v>
      </c>
      <c r="AT269" s="256" t="s">
        <v>77</v>
      </c>
      <c r="AU269" s="256" t="s">
        <v>78</v>
      </c>
      <c r="AY269" s="255" t="s">
        <v>174</v>
      </c>
      <c r="BK269" s="257">
        <f>BK270+BK284+BK293+BK296+BK307+BK352+BK383+BK403+BK435+BK493+BK504+BK516+BK530+BK538+BK577</f>
        <v>0</v>
      </c>
    </row>
    <row r="270" spans="1:63" s="12" customFormat="1" ht="22.8" customHeight="1">
      <c r="A270" s="12"/>
      <c r="B270" s="244"/>
      <c r="C270" s="245"/>
      <c r="D270" s="246" t="s">
        <v>77</v>
      </c>
      <c r="E270" s="258" t="s">
        <v>494</v>
      </c>
      <c r="F270" s="258" t="s">
        <v>495</v>
      </c>
      <c r="G270" s="245"/>
      <c r="H270" s="245"/>
      <c r="I270" s="248"/>
      <c r="J270" s="259">
        <f>BK270</f>
        <v>0</v>
      </c>
      <c r="K270" s="245"/>
      <c r="L270" s="250"/>
      <c r="M270" s="251"/>
      <c r="N270" s="252"/>
      <c r="O270" s="252"/>
      <c r="P270" s="253">
        <f>SUM(P271:P283)</f>
        <v>0</v>
      </c>
      <c r="Q270" s="252"/>
      <c r="R270" s="253">
        <f>SUM(R271:R283)</f>
        <v>2.4277078899999998</v>
      </c>
      <c r="S270" s="252"/>
      <c r="T270" s="254">
        <f>SUM(T271:T283)</f>
        <v>0.3143245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55" t="s">
        <v>88</v>
      </c>
      <c r="AT270" s="256" t="s">
        <v>77</v>
      </c>
      <c r="AU270" s="256" t="s">
        <v>86</v>
      </c>
      <c r="AY270" s="255" t="s">
        <v>174</v>
      </c>
      <c r="BK270" s="257">
        <f>SUM(BK271:BK283)</f>
        <v>0</v>
      </c>
    </row>
    <row r="271" spans="1:65" s="2" customFormat="1" ht="21.75" customHeight="1">
      <c r="A271" s="39"/>
      <c r="B271" s="40"/>
      <c r="C271" s="260" t="s">
        <v>496</v>
      </c>
      <c r="D271" s="260" t="s">
        <v>176</v>
      </c>
      <c r="E271" s="261" t="s">
        <v>497</v>
      </c>
      <c r="F271" s="262" t="s">
        <v>498</v>
      </c>
      <c r="G271" s="263" t="s">
        <v>232</v>
      </c>
      <c r="H271" s="264">
        <v>179.614</v>
      </c>
      <c r="I271" s="265"/>
      <c r="J271" s="266">
        <f>ROUND(I271*H271,2)</f>
        <v>0</v>
      </c>
      <c r="K271" s="267"/>
      <c r="L271" s="42"/>
      <c r="M271" s="268" t="s">
        <v>1</v>
      </c>
      <c r="N271" s="269" t="s">
        <v>43</v>
      </c>
      <c r="O271" s="92"/>
      <c r="P271" s="270">
        <f>O271*H271</f>
        <v>0</v>
      </c>
      <c r="Q271" s="270">
        <v>0</v>
      </c>
      <c r="R271" s="270">
        <f>Q271*H271</f>
        <v>0</v>
      </c>
      <c r="S271" s="270">
        <v>0.00175</v>
      </c>
      <c r="T271" s="271">
        <f>S271*H271</f>
        <v>0.3143245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72" t="s">
        <v>256</v>
      </c>
      <c r="AT271" s="272" t="s">
        <v>176</v>
      </c>
      <c r="AU271" s="272" t="s">
        <v>88</v>
      </c>
      <c r="AY271" s="16" t="s">
        <v>174</v>
      </c>
      <c r="BE271" s="144">
        <f>IF(N271="základní",J271,0)</f>
        <v>0</v>
      </c>
      <c r="BF271" s="144">
        <f>IF(N271="snížená",J271,0)</f>
        <v>0</v>
      </c>
      <c r="BG271" s="144">
        <f>IF(N271="zákl. přenesená",J271,0)</f>
        <v>0</v>
      </c>
      <c r="BH271" s="144">
        <f>IF(N271="sníž. přenesená",J271,0)</f>
        <v>0</v>
      </c>
      <c r="BI271" s="144">
        <f>IF(N271="nulová",J271,0)</f>
        <v>0</v>
      </c>
      <c r="BJ271" s="16" t="s">
        <v>86</v>
      </c>
      <c r="BK271" s="144">
        <f>ROUND(I271*H271,2)</f>
        <v>0</v>
      </c>
      <c r="BL271" s="16" t="s">
        <v>256</v>
      </c>
      <c r="BM271" s="272" t="s">
        <v>499</v>
      </c>
    </row>
    <row r="272" spans="1:65" s="2" customFormat="1" ht="21.75" customHeight="1">
      <c r="A272" s="39"/>
      <c r="B272" s="40"/>
      <c r="C272" s="260" t="s">
        <v>500</v>
      </c>
      <c r="D272" s="260" t="s">
        <v>176</v>
      </c>
      <c r="E272" s="261" t="s">
        <v>501</v>
      </c>
      <c r="F272" s="262" t="s">
        <v>502</v>
      </c>
      <c r="G272" s="263" t="s">
        <v>232</v>
      </c>
      <c r="H272" s="264">
        <v>359.228</v>
      </c>
      <c r="I272" s="265"/>
      <c r="J272" s="266">
        <f>ROUND(I272*H272,2)</f>
        <v>0</v>
      </c>
      <c r="K272" s="267"/>
      <c r="L272" s="42"/>
      <c r="M272" s="268" t="s">
        <v>1</v>
      </c>
      <c r="N272" s="269" t="s">
        <v>43</v>
      </c>
      <c r="O272" s="92"/>
      <c r="P272" s="270">
        <f>O272*H272</f>
        <v>0</v>
      </c>
      <c r="Q272" s="270">
        <v>0</v>
      </c>
      <c r="R272" s="270">
        <f>Q272*H272</f>
        <v>0</v>
      </c>
      <c r="S272" s="270">
        <v>0</v>
      </c>
      <c r="T272" s="271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72" t="s">
        <v>256</v>
      </c>
      <c r="AT272" s="272" t="s">
        <v>176</v>
      </c>
      <c r="AU272" s="272" t="s">
        <v>88</v>
      </c>
      <c r="AY272" s="16" t="s">
        <v>174</v>
      </c>
      <c r="BE272" s="144">
        <f>IF(N272="základní",J272,0)</f>
        <v>0</v>
      </c>
      <c r="BF272" s="144">
        <f>IF(N272="snížená",J272,0)</f>
        <v>0</v>
      </c>
      <c r="BG272" s="144">
        <f>IF(N272="zákl. přenesená",J272,0)</f>
        <v>0</v>
      </c>
      <c r="BH272" s="144">
        <f>IF(N272="sníž. přenesená",J272,0)</f>
        <v>0</v>
      </c>
      <c r="BI272" s="144">
        <f>IF(N272="nulová",J272,0)</f>
        <v>0</v>
      </c>
      <c r="BJ272" s="16" t="s">
        <v>86</v>
      </c>
      <c r="BK272" s="144">
        <f>ROUND(I272*H272,2)</f>
        <v>0</v>
      </c>
      <c r="BL272" s="16" t="s">
        <v>256</v>
      </c>
      <c r="BM272" s="272" t="s">
        <v>503</v>
      </c>
    </row>
    <row r="273" spans="1:51" s="13" customFormat="1" ht="12">
      <c r="A273" s="13"/>
      <c r="B273" s="277"/>
      <c r="C273" s="278"/>
      <c r="D273" s="273" t="s">
        <v>184</v>
      </c>
      <c r="E273" s="279" t="s">
        <v>1</v>
      </c>
      <c r="F273" s="280" t="s">
        <v>504</v>
      </c>
      <c r="G273" s="278"/>
      <c r="H273" s="281">
        <v>359.228</v>
      </c>
      <c r="I273" s="282"/>
      <c r="J273" s="278"/>
      <c r="K273" s="278"/>
      <c r="L273" s="283"/>
      <c r="M273" s="284"/>
      <c r="N273" s="285"/>
      <c r="O273" s="285"/>
      <c r="P273" s="285"/>
      <c r="Q273" s="285"/>
      <c r="R273" s="285"/>
      <c r="S273" s="285"/>
      <c r="T273" s="286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87" t="s">
        <v>184</v>
      </c>
      <c r="AU273" s="287" t="s">
        <v>88</v>
      </c>
      <c r="AV273" s="13" t="s">
        <v>88</v>
      </c>
      <c r="AW273" s="13" t="s">
        <v>32</v>
      </c>
      <c r="AX273" s="13" t="s">
        <v>86</v>
      </c>
      <c r="AY273" s="287" t="s">
        <v>174</v>
      </c>
    </row>
    <row r="274" spans="1:65" s="2" customFormat="1" ht="21.75" customHeight="1">
      <c r="A274" s="39"/>
      <c r="B274" s="40"/>
      <c r="C274" s="288" t="s">
        <v>505</v>
      </c>
      <c r="D274" s="288" t="s">
        <v>199</v>
      </c>
      <c r="E274" s="289" t="s">
        <v>506</v>
      </c>
      <c r="F274" s="290" t="s">
        <v>507</v>
      </c>
      <c r="G274" s="291" t="s">
        <v>232</v>
      </c>
      <c r="H274" s="292">
        <v>183.206</v>
      </c>
      <c r="I274" s="293"/>
      <c r="J274" s="294">
        <f>ROUND(I274*H274,2)</f>
        <v>0</v>
      </c>
      <c r="K274" s="295"/>
      <c r="L274" s="296"/>
      <c r="M274" s="297" t="s">
        <v>1</v>
      </c>
      <c r="N274" s="298" t="s">
        <v>43</v>
      </c>
      <c r="O274" s="92"/>
      <c r="P274" s="270">
        <f>O274*H274</f>
        <v>0</v>
      </c>
      <c r="Q274" s="270">
        <v>0.0035</v>
      </c>
      <c r="R274" s="270">
        <f>Q274*H274</f>
        <v>0.6412209999999999</v>
      </c>
      <c r="S274" s="270">
        <v>0</v>
      </c>
      <c r="T274" s="271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72" t="s">
        <v>335</v>
      </c>
      <c r="AT274" s="272" t="s">
        <v>199</v>
      </c>
      <c r="AU274" s="272" t="s">
        <v>88</v>
      </c>
      <c r="AY274" s="16" t="s">
        <v>174</v>
      </c>
      <c r="BE274" s="144">
        <f>IF(N274="základní",J274,0)</f>
        <v>0</v>
      </c>
      <c r="BF274" s="144">
        <f>IF(N274="snížená",J274,0)</f>
        <v>0</v>
      </c>
      <c r="BG274" s="144">
        <f>IF(N274="zákl. přenesená",J274,0)</f>
        <v>0</v>
      </c>
      <c r="BH274" s="144">
        <f>IF(N274="sníž. přenesená",J274,0)</f>
        <v>0</v>
      </c>
      <c r="BI274" s="144">
        <f>IF(N274="nulová",J274,0)</f>
        <v>0</v>
      </c>
      <c r="BJ274" s="16" t="s">
        <v>86</v>
      </c>
      <c r="BK274" s="144">
        <f>ROUND(I274*H274,2)</f>
        <v>0</v>
      </c>
      <c r="BL274" s="16" t="s">
        <v>256</v>
      </c>
      <c r="BM274" s="272" t="s">
        <v>508</v>
      </c>
    </row>
    <row r="275" spans="1:51" s="13" customFormat="1" ht="12">
      <c r="A275" s="13"/>
      <c r="B275" s="277"/>
      <c r="C275" s="278"/>
      <c r="D275" s="273" t="s">
        <v>184</v>
      </c>
      <c r="E275" s="278"/>
      <c r="F275" s="280" t="s">
        <v>509</v>
      </c>
      <c r="G275" s="278"/>
      <c r="H275" s="281">
        <v>183.206</v>
      </c>
      <c r="I275" s="282"/>
      <c r="J275" s="278"/>
      <c r="K275" s="278"/>
      <c r="L275" s="283"/>
      <c r="M275" s="284"/>
      <c r="N275" s="285"/>
      <c r="O275" s="285"/>
      <c r="P275" s="285"/>
      <c r="Q275" s="285"/>
      <c r="R275" s="285"/>
      <c r="S275" s="285"/>
      <c r="T275" s="286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87" t="s">
        <v>184</v>
      </c>
      <c r="AU275" s="287" t="s">
        <v>88</v>
      </c>
      <c r="AV275" s="13" t="s">
        <v>88</v>
      </c>
      <c r="AW275" s="13" t="s">
        <v>4</v>
      </c>
      <c r="AX275" s="13" t="s">
        <v>86</v>
      </c>
      <c r="AY275" s="287" t="s">
        <v>174</v>
      </c>
    </row>
    <row r="276" spans="1:65" s="2" customFormat="1" ht="33" customHeight="1">
      <c r="A276" s="39"/>
      <c r="B276" s="40"/>
      <c r="C276" s="288" t="s">
        <v>510</v>
      </c>
      <c r="D276" s="288" t="s">
        <v>199</v>
      </c>
      <c r="E276" s="289" t="s">
        <v>511</v>
      </c>
      <c r="F276" s="290" t="s">
        <v>512</v>
      </c>
      <c r="G276" s="291" t="s">
        <v>232</v>
      </c>
      <c r="H276" s="292">
        <v>183.206</v>
      </c>
      <c r="I276" s="293"/>
      <c r="J276" s="294">
        <f>ROUND(I276*H276,2)</f>
        <v>0</v>
      </c>
      <c r="K276" s="295"/>
      <c r="L276" s="296"/>
      <c r="M276" s="297" t="s">
        <v>1</v>
      </c>
      <c r="N276" s="298" t="s">
        <v>43</v>
      </c>
      <c r="O276" s="92"/>
      <c r="P276" s="270">
        <f>O276*H276</f>
        <v>0</v>
      </c>
      <c r="Q276" s="270">
        <v>0.0014</v>
      </c>
      <c r="R276" s="270">
        <f>Q276*H276</f>
        <v>0.2564884</v>
      </c>
      <c r="S276" s="270">
        <v>0</v>
      </c>
      <c r="T276" s="271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72" t="s">
        <v>335</v>
      </c>
      <c r="AT276" s="272" t="s">
        <v>199</v>
      </c>
      <c r="AU276" s="272" t="s">
        <v>88</v>
      </c>
      <c r="AY276" s="16" t="s">
        <v>174</v>
      </c>
      <c r="BE276" s="144">
        <f>IF(N276="základní",J276,0)</f>
        <v>0</v>
      </c>
      <c r="BF276" s="144">
        <f>IF(N276="snížená",J276,0)</f>
        <v>0</v>
      </c>
      <c r="BG276" s="144">
        <f>IF(N276="zákl. přenesená",J276,0)</f>
        <v>0</v>
      </c>
      <c r="BH276" s="144">
        <f>IF(N276="sníž. přenesená",J276,0)</f>
        <v>0</v>
      </c>
      <c r="BI276" s="144">
        <f>IF(N276="nulová",J276,0)</f>
        <v>0</v>
      </c>
      <c r="BJ276" s="16" t="s">
        <v>86</v>
      </c>
      <c r="BK276" s="144">
        <f>ROUND(I276*H276,2)</f>
        <v>0</v>
      </c>
      <c r="BL276" s="16" t="s">
        <v>256</v>
      </c>
      <c r="BM276" s="272" t="s">
        <v>513</v>
      </c>
    </row>
    <row r="277" spans="1:51" s="13" customFormat="1" ht="12">
      <c r="A277" s="13"/>
      <c r="B277" s="277"/>
      <c r="C277" s="278"/>
      <c r="D277" s="273" t="s">
        <v>184</v>
      </c>
      <c r="E277" s="278"/>
      <c r="F277" s="280" t="s">
        <v>509</v>
      </c>
      <c r="G277" s="278"/>
      <c r="H277" s="281">
        <v>183.206</v>
      </c>
      <c r="I277" s="282"/>
      <c r="J277" s="278"/>
      <c r="K277" s="278"/>
      <c r="L277" s="283"/>
      <c r="M277" s="284"/>
      <c r="N277" s="285"/>
      <c r="O277" s="285"/>
      <c r="P277" s="285"/>
      <c r="Q277" s="285"/>
      <c r="R277" s="285"/>
      <c r="S277" s="285"/>
      <c r="T277" s="286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87" t="s">
        <v>184</v>
      </c>
      <c r="AU277" s="287" t="s">
        <v>88</v>
      </c>
      <c r="AV277" s="13" t="s">
        <v>88</v>
      </c>
      <c r="AW277" s="13" t="s">
        <v>4</v>
      </c>
      <c r="AX277" s="13" t="s">
        <v>86</v>
      </c>
      <c r="AY277" s="287" t="s">
        <v>174</v>
      </c>
    </row>
    <row r="278" spans="1:65" s="2" customFormat="1" ht="21.75" customHeight="1">
      <c r="A278" s="39"/>
      <c r="B278" s="40"/>
      <c r="C278" s="260" t="s">
        <v>514</v>
      </c>
      <c r="D278" s="260" t="s">
        <v>176</v>
      </c>
      <c r="E278" s="261" t="s">
        <v>515</v>
      </c>
      <c r="F278" s="262" t="s">
        <v>516</v>
      </c>
      <c r="G278" s="263" t="s">
        <v>232</v>
      </c>
      <c r="H278" s="264">
        <v>271.373</v>
      </c>
      <c r="I278" s="265"/>
      <c r="J278" s="266">
        <f>ROUND(I278*H278,2)</f>
        <v>0</v>
      </c>
      <c r="K278" s="267"/>
      <c r="L278" s="42"/>
      <c r="M278" s="268" t="s">
        <v>1</v>
      </c>
      <c r="N278" s="269" t="s">
        <v>43</v>
      </c>
      <c r="O278" s="92"/>
      <c r="P278" s="270">
        <f>O278*H278</f>
        <v>0</v>
      </c>
      <c r="Q278" s="270">
        <v>0.00013</v>
      </c>
      <c r="R278" s="270">
        <f>Q278*H278</f>
        <v>0.035278489999999996</v>
      </c>
      <c r="S278" s="270">
        <v>0</v>
      </c>
      <c r="T278" s="271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72" t="s">
        <v>256</v>
      </c>
      <c r="AT278" s="272" t="s">
        <v>176</v>
      </c>
      <c r="AU278" s="272" t="s">
        <v>88</v>
      </c>
      <c r="AY278" s="16" t="s">
        <v>174</v>
      </c>
      <c r="BE278" s="144">
        <f>IF(N278="základní",J278,0)</f>
        <v>0</v>
      </c>
      <c r="BF278" s="144">
        <f>IF(N278="snížená",J278,0)</f>
        <v>0</v>
      </c>
      <c r="BG278" s="144">
        <f>IF(N278="zákl. přenesená",J278,0)</f>
        <v>0</v>
      </c>
      <c r="BH278" s="144">
        <f>IF(N278="sníž. přenesená",J278,0)</f>
        <v>0</v>
      </c>
      <c r="BI278" s="144">
        <f>IF(N278="nulová",J278,0)</f>
        <v>0</v>
      </c>
      <c r="BJ278" s="16" t="s">
        <v>86</v>
      </c>
      <c r="BK278" s="144">
        <f>ROUND(I278*H278,2)</f>
        <v>0</v>
      </c>
      <c r="BL278" s="16" t="s">
        <v>256</v>
      </c>
      <c r="BM278" s="272" t="s">
        <v>517</v>
      </c>
    </row>
    <row r="279" spans="1:51" s="13" customFormat="1" ht="12">
      <c r="A279" s="13"/>
      <c r="B279" s="277"/>
      <c r="C279" s="278"/>
      <c r="D279" s="273" t="s">
        <v>184</v>
      </c>
      <c r="E279" s="279" t="s">
        <v>1</v>
      </c>
      <c r="F279" s="280" t="s">
        <v>518</v>
      </c>
      <c r="G279" s="278"/>
      <c r="H279" s="281">
        <v>271.373</v>
      </c>
      <c r="I279" s="282"/>
      <c r="J279" s="278"/>
      <c r="K279" s="278"/>
      <c r="L279" s="283"/>
      <c r="M279" s="284"/>
      <c r="N279" s="285"/>
      <c r="O279" s="285"/>
      <c r="P279" s="285"/>
      <c r="Q279" s="285"/>
      <c r="R279" s="285"/>
      <c r="S279" s="285"/>
      <c r="T279" s="286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87" t="s">
        <v>184</v>
      </c>
      <c r="AU279" s="287" t="s">
        <v>88</v>
      </c>
      <c r="AV279" s="13" t="s">
        <v>88</v>
      </c>
      <c r="AW279" s="13" t="s">
        <v>32</v>
      </c>
      <c r="AX279" s="13" t="s">
        <v>86</v>
      </c>
      <c r="AY279" s="287" t="s">
        <v>174</v>
      </c>
    </row>
    <row r="280" spans="1:65" s="2" customFormat="1" ht="21.75" customHeight="1">
      <c r="A280" s="39"/>
      <c r="B280" s="40"/>
      <c r="C280" s="288" t="s">
        <v>519</v>
      </c>
      <c r="D280" s="288" t="s">
        <v>199</v>
      </c>
      <c r="E280" s="289" t="s">
        <v>520</v>
      </c>
      <c r="F280" s="290" t="s">
        <v>521</v>
      </c>
      <c r="G280" s="291" t="s">
        <v>232</v>
      </c>
      <c r="H280" s="292">
        <v>276.8</v>
      </c>
      <c r="I280" s="293"/>
      <c r="J280" s="294">
        <f>ROUND(I280*H280,2)</f>
        <v>0</v>
      </c>
      <c r="K280" s="295"/>
      <c r="L280" s="296"/>
      <c r="M280" s="297" t="s">
        <v>1</v>
      </c>
      <c r="N280" s="298" t="s">
        <v>43</v>
      </c>
      <c r="O280" s="92"/>
      <c r="P280" s="270">
        <f>O280*H280</f>
        <v>0</v>
      </c>
      <c r="Q280" s="270">
        <v>0.0054</v>
      </c>
      <c r="R280" s="270">
        <f>Q280*H280</f>
        <v>1.49472</v>
      </c>
      <c r="S280" s="270">
        <v>0</v>
      </c>
      <c r="T280" s="271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72" t="s">
        <v>335</v>
      </c>
      <c r="AT280" s="272" t="s">
        <v>199</v>
      </c>
      <c r="AU280" s="272" t="s">
        <v>88</v>
      </c>
      <c r="AY280" s="16" t="s">
        <v>174</v>
      </c>
      <c r="BE280" s="144">
        <f>IF(N280="základní",J280,0)</f>
        <v>0</v>
      </c>
      <c r="BF280" s="144">
        <f>IF(N280="snížená",J280,0)</f>
        <v>0</v>
      </c>
      <c r="BG280" s="144">
        <f>IF(N280="zákl. přenesená",J280,0)</f>
        <v>0</v>
      </c>
      <c r="BH280" s="144">
        <f>IF(N280="sníž. přenesená",J280,0)</f>
        <v>0</v>
      </c>
      <c r="BI280" s="144">
        <f>IF(N280="nulová",J280,0)</f>
        <v>0</v>
      </c>
      <c r="BJ280" s="16" t="s">
        <v>86</v>
      </c>
      <c r="BK280" s="144">
        <f>ROUND(I280*H280,2)</f>
        <v>0</v>
      </c>
      <c r="BL280" s="16" t="s">
        <v>256</v>
      </c>
      <c r="BM280" s="272" t="s">
        <v>522</v>
      </c>
    </row>
    <row r="281" spans="1:47" s="2" customFormat="1" ht="12">
      <c r="A281" s="39"/>
      <c r="B281" s="40"/>
      <c r="C281" s="41"/>
      <c r="D281" s="273" t="s">
        <v>182</v>
      </c>
      <c r="E281" s="41"/>
      <c r="F281" s="274" t="s">
        <v>523</v>
      </c>
      <c r="G281" s="41"/>
      <c r="H281" s="41"/>
      <c r="I281" s="160"/>
      <c r="J281" s="41"/>
      <c r="K281" s="41"/>
      <c r="L281" s="42"/>
      <c r="M281" s="275"/>
      <c r="N281" s="276"/>
      <c r="O281" s="92"/>
      <c r="P281" s="92"/>
      <c r="Q281" s="92"/>
      <c r="R281" s="92"/>
      <c r="S281" s="92"/>
      <c r="T281" s="93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6" t="s">
        <v>182</v>
      </c>
      <c r="AU281" s="16" t="s">
        <v>88</v>
      </c>
    </row>
    <row r="282" spans="1:51" s="13" customFormat="1" ht="12">
      <c r="A282" s="13"/>
      <c r="B282" s="277"/>
      <c r="C282" s="278"/>
      <c r="D282" s="273" t="s">
        <v>184</v>
      </c>
      <c r="E282" s="278"/>
      <c r="F282" s="280" t="s">
        <v>524</v>
      </c>
      <c r="G282" s="278"/>
      <c r="H282" s="281">
        <v>276.8</v>
      </c>
      <c r="I282" s="282"/>
      <c r="J282" s="278"/>
      <c r="K282" s="278"/>
      <c r="L282" s="283"/>
      <c r="M282" s="284"/>
      <c r="N282" s="285"/>
      <c r="O282" s="285"/>
      <c r="P282" s="285"/>
      <c r="Q282" s="285"/>
      <c r="R282" s="285"/>
      <c r="S282" s="285"/>
      <c r="T282" s="286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87" t="s">
        <v>184</v>
      </c>
      <c r="AU282" s="287" t="s">
        <v>88</v>
      </c>
      <c r="AV282" s="13" t="s">
        <v>88</v>
      </c>
      <c r="AW282" s="13" t="s">
        <v>4</v>
      </c>
      <c r="AX282" s="13" t="s">
        <v>86</v>
      </c>
      <c r="AY282" s="287" t="s">
        <v>174</v>
      </c>
    </row>
    <row r="283" spans="1:65" s="2" customFormat="1" ht="21.75" customHeight="1">
      <c r="A283" s="39"/>
      <c r="B283" s="40"/>
      <c r="C283" s="260" t="s">
        <v>525</v>
      </c>
      <c r="D283" s="260" t="s">
        <v>176</v>
      </c>
      <c r="E283" s="261" t="s">
        <v>526</v>
      </c>
      <c r="F283" s="262" t="s">
        <v>527</v>
      </c>
      <c r="G283" s="263" t="s">
        <v>202</v>
      </c>
      <c r="H283" s="264">
        <v>2.428</v>
      </c>
      <c r="I283" s="265"/>
      <c r="J283" s="266">
        <f>ROUND(I283*H283,2)</f>
        <v>0</v>
      </c>
      <c r="K283" s="267"/>
      <c r="L283" s="42"/>
      <c r="M283" s="268" t="s">
        <v>1</v>
      </c>
      <c r="N283" s="269" t="s">
        <v>43</v>
      </c>
      <c r="O283" s="92"/>
      <c r="P283" s="270">
        <f>O283*H283</f>
        <v>0</v>
      </c>
      <c r="Q283" s="270">
        <v>0</v>
      </c>
      <c r="R283" s="270">
        <f>Q283*H283</f>
        <v>0</v>
      </c>
      <c r="S283" s="270">
        <v>0</v>
      </c>
      <c r="T283" s="271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72" t="s">
        <v>256</v>
      </c>
      <c r="AT283" s="272" t="s">
        <v>176</v>
      </c>
      <c r="AU283" s="272" t="s">
        <v>88</v>
      </c>
      <c r="AY283" s="16" t="s">
        <v>174</v>
      </c>
      <c r="BE283" s="144">
        <f>IF(N283="základní",J283,0)</f>
        <v>0</v>
      </c>
      <c r="BF283" s="144">
        <f>IF(N283="snížená",J283,0)</f>
        <v>0</v>
      </c>
      <c r="BG283" s="144">
        <f>IF(N283="zákl. přenesená",J283,0)</f>
        <v>0</v>
      </c>
      <c r="BH283" s="144">
        <f>IF(N283="sníž. přenesená",J283,0)</f>
        <v>0</v>
      </c>
      <c r="BI283" s="144">
        <f>IF(N283="nulová",J283,0)</f>
        <v>0</v>
      </c>
      <c r="BJ283" s="16" t="s">
        <v>86</v>
      </c>
      <c r="BK283" s="144">
        <f>ROUND(I283*H283,2)</f>
        <v>0</v>
      </c>
      <c r="BL283" s="16" t="s">
        <v>256</v>
      </c>
      <c r="BM283" s="272" t="s">
        <v>528</v>
      </c>
    </row>
    <row r="284" spans="1:63" s="12" customFormat="1" ht="22.8" customHeight="1">
      <c r="A284" s="12"/>
      <c r="B284" s="244"/>
      <c r="C284" s="245"/>
      <c r="D284" s="246" t="s">
        <v>77</v>
      </c>
      <c r="E284" s="258" t="s">
        <v>529</v>
      </c>
      <c r="F284" s="258" t="s">
        <v>530</v>
      </c>
      <c r="G284" s="245"/>
      <c r="H284" s="245"/>
      <c r="I284" s="248"/>
      <c r="J284" s="259">
        <f>BK284</f>
        <v>0</v>
      </c>
      <c r="K284" s="245"/>
      <c r="L284" s="250"/>
      <c r="M284" s="251"/>
      <c r="N284" s="252"/>
      <c r="O284" s="252"/>
      <c r="P284" s="253">
        <f>SUM(P285:P292)</f>
        <v>0</v>
      </c>
      <c r="Q284" s="252"/>
      <c r="R284" s="253">
        <f>SUM(R285:R292)</f>
        <v>0.551334</v>
      </c>
      <c r="S284" s="252"/>
      <c r="T284" s="254">
        <f>SUM(T285:T292)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55" t="s">
        <v>88</v>
      </c>
      <c r="AT284" s="256" t="s">
        <v>77</v>
      </c>
      <c r="AU284" s="256" t="s">
        <v>86</v>
      </c>
      <c r="AY284" s="255" t="s">
        <v>174</v>
      </c>
      <c r="BK284" s="257">
        <f>SUM(BK285:BK292)</f>
        <v>0</v>
      </c>
    </row>
    <row r="285" spans="1:65" s="2" customFormat="1" ht="16.5" customHeight="1">
      <c r="A285" s="39"/>
      <c r="B285" s="40"/>
      <c r="C285" s="260" t="s">
        <v>531</v>
      </c>
      <c r="D285" s="260" t="s">
        <v>176</v>
      </c>
      <c r="E285" s="261" t="s">
        <v>532</v>
      </c>
      <c r="F285" s="262" t="s">
        <v>533</v>
      </c>
      <c r="G285" s="263" t="s">
        <v>232</v>
      </c>
      <c r="H285" s="264">
        <v>38.1</v>
      </c>
      <c r="I285" s="265"/>
      <c r="J285" s="266">
        <f>ROUND(I285*H285,2)</f>
        <v>0</v>
      </c>
      <c r="K285" s="267"/>
      <c r="L285" s="42"/>
      <c r="M285" s="268" t="s">
        <v>1</v>
      </c>
      <c r="N285" s="269" t="s">
        <v>43</v>
      </c>
      <c r="O285" s="92"/>
      <c r="P285" s="270">
        <f>O285*H285</f>
        <v>0</v>
      </c>
      <c r="Q285" s="270">
        <v>4E-05</v>
      </c>
      <c r="R285" s="270">
        <f>Q285*H285</f>
        <v>0.0015240000000000002</v>
      </c>
      <c r="S285" s="270">
        <v>0</v>
      </c>
      <c r="T285" s="271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72" t="s">
        <v>256</v>
      </c>
      <c r="AT285" s="272" t="s">
        <v>176</v>
      </c>
      <c r="AU285" s="272" t="s">
        <v>88</v>
      </c>
      <c r="AY285" s="16" t="s">
        <v>174</v>
      </c>
      <c r="BE285" s="144">
        <f>IF(N285="základní",J285,0)</f>
        <v>0</v>
      </c>
      <c r="BF285" s="144">
        <f>IF(N285="snížená",J285,0)</f>
        <v>0</v>
      </c>
      <c r="BG285" s="144">
        <f>IF(N285="zákl. přenesená",J285,0)</f>
        <v>0</v>
      </c>
      <c r="BH285" s="144">
        <f>IF(N285="sníž. přenesená",J285,0)</f>
        <v>0</v>
      </c>
      <c r="BI285" s="144">
        <f>IF(N285="nulová",J285,0)</f>
        <v>0</v>
      </c>
      <c r="BJ285" s="16" t="s">
        <v>86</v>
      </c>
      <c r="BK285" s="144">
        <f>ROUND(I285*H285,2)</f>
        <v>0</v>
      </c>
      <c r="BL285" s="16" t="s">
        <v>256</v>
      </c>
      <c r="BM285" s="272" t="s">
        <v>534</v>
      </c>
    </row>
    <row r="286" spans="1:65" s="2" customFormat="1" ht="16.5" customHeight="1">
      <c r="A286" s="39"/>
      <c r="B286" s="40"/>
      <c r="C286" s="288" t="s">
        <v>535</v>
      </c>
      <c r="D286" s="288" t="s">
        <v>199</v>
      </c>
      <c r="E286" s="289" t="s">
        <v>536</v>
      </c>
      <c r="F286" s="290" t="s">
        <v>537</v>
      </c>
      <c r="G286" s="291" t="s">
        <v>232</v>
      </c>
      <c r="H286" s="292">
        <v>8.1</v>
      </c>
      <c r="I286" s="293"/>
      <c r="J286" s="294">
        <f>ROUND(I286*H286,2)</f>
        <v>0</v>
      </c>
      <c r="K286" s="295"/>
      <c r="L286" s="296"/>
      <c r="M286" s="297" t="s">
        <v>1</v>
      </c>
      <c r="N286" s="298" t="s">
        <v>43</v>
      </c>
      <c r="O286" s="92"/>
      <c r="P286" s="270">
        <f>O286*H286</f>
        <v>0</v>
      </c>
      <c r="Q286" s="270">
        <v>0.046</v>
      </c>
      <c r="R286" s="270">
        <f>Q286*H286</f>
        <v>0.3726</v>
      </c>
      <c r="S286" s="270">
        <v>0</v>
      </c>
      <c r="T286" s="271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72" t="s">
        <v>335</v>
      </c>
      <c r="AT286" s="272" t="s">
        <v>199</v>
      </c>
      <c r="AU286" s="272" t="s">
        <v>88</v>
      </c>
      <c r="AY286" s="16" t="s">
        <v>174</v>
      </c>
      <c r="BE286" s="144">
        <f>IF(N286="základní",J286,0)</f>
        <v>0</v>
      </c>
      <c r="BF286" s="144">
        <f>IF(N286="snížená",J286,0)</f>
        <v>0</v>
      </c>
      <c r="BG286" s="144">
        <f>IF(N286="zákl. přenesená",J286,0)</f>
        <v>0</v>
      </c>
      <c r="BH286" s="144">
        <f>IF(N286="sníž. přenesená",J286,0)</f>
        <v>0</v>
      </c>
      <c r="BI286" s="144">
        <f>IF(N286="nulová",J286,0)</f>
        <v>0</v>
      </c>
      <c r="BJ286" s="16" t="s">
        <v>86</v>
      </c>
      <c r="BK286" s="144">
        <f>ROUND(I286*H286,2)</f>
        <v>0</v>
      </c>
      <c r="BL286" s="16" t="s">
        <v>256</v>
      </c>
      <c r="BM286" s="272" t="s">
        <v>538</v>
      </c>
    </row>
    <row r="287" spans="1:65" s="2" customFormat="1" ht="16.5" customHeight="1">
      <c r="A287" s="39"/>
      <c r="B287" s="40"/>
      <c r="C287" s="288" t="s">
        <v>539</v>
      </c>
      <c r="D287" s="288" t="s">
        <v>199</v>
      </c>
      <c r="E287" s="289" t="s">
        <v>540</v>
      </c>
      <c r="F287" s="290" t="s">
        <v>541</v>
      </c>
      <c r="G287" s="291" t="s">
        <v>232</v>
      </c>
      <c r="H287" s="292">
        <v>30</v>
      </c>
      <c r="I287" s="293"/>
      <c r="J287" s="294">
        <f>ROUND(I287*H287,2)</f>
        <v>0</v>
      </c>
      <c r="K287" s="295"/>
      <c r="L287" s="296"/>
      <c r="M287" s="297" t="s">
        <v>1</v>
      </c>
      <c r="N287" s="298" t="s">
        <v>43</v>
      </c>
      <c r="O287" s="92"/>
      <c r="P287" s="270">
        <f>O287*H287</f>
        <v>0</v>
      </c>
      <c r="Q287" s="270">
        <v>0.003</v>
      </c>
      <c r="R287" s="270">
        <f>Q287*H287</f>
        <v>0.09</v>
      </c>
      <c r="S287" s="270">
        <v>0</v>
      </c>
      <c r="T287" s="271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72" t="s">
        <v>335</v>
      </c>
      <c r="AT287" s="272" t="s">
        <v>199</v>
      </c>
      <c r="AU287" s="272" t="s">
        <v>88</v>
      </c>
      <c r="AY287" s="16" t="s">
        <v>174</v>
      </c>
      <c r="BE287" s="144">
        <f>IF(N287="základní",J287,0)</f>
        <v>0</v>
      </c>
      <c r="BF287" s="144">
        <f>IF(N287="snížená",J287,0)</f>
        <v>0</v>
      </c>
      <c r="BG287" s="144">
        <f>IF(N287="zákl. přenesená",J287,0)</f>
        <v>0</v>
      </c>
      <c r="BH287" s="144">
        <f>IF(N287="sníž. přenesená",J287,0)</f>
        <v>0</v>
      </c>
      <c r="BI287" s="144">
        <f>IF(N287="nulová",J287,0)</f>
        <v>0</v>
      </c>
      <c r="BJ287" s="16" t="s">
        <v>86</v>
      </c>
      <c r="BK287" s="144">
        <f>ROUND(I287*H287,2)</f>
        <v>0</v>
      </c>
      <c r="BL287" s="16" t="s">
        <v>256</v>
      </c>
      <c r="BM287" s="272" t="s">
        <v>542</v>
      </c>
    </row>
    <row r="288" spans="1:65" s="2" customFormat="1" ht="21.75" customHeight="1">
      <c r="A288" s="39"/>
      <c r="B288" s="40"/>
      <c r="C288" s="260" t="s">
        <v>543</v>
      </c>
      <c r="D288" s="260" t="s">
        <v>176</v>
      </c>
      <c r="E288" s="261" t="s">
        <v>544</v>
      </c>
      <c r="F288" s="262" t="s">
        <v>545</v>
      </c>
      <c r="G288" s="263" t="s">
        <v>338</v>
      </c>
      <c r="H288" s="264">
        <v>102</v>
      </c>
      <c r="I288" s="265"/>
      <c r="J288" s="266">
        <f>ROUND(I288*H288,2)</f>
        <v>0</v>
      </c>
      <c r="K288" s="267"/>
      <c r="L288" s="42"/>
      <c r="M288" s="268" t="s">
        <v>1</v>
      </c>
      <c r="N288" s="269" t="s">
        <v>43</v>
      </c>
      <c r="O288" s="92"/>
      <c r="P288" s="270">
        <f>O288*H288</f>
        <v>0</v>
      </c>
      <c r="Q288" s="270">
        <v>3E-05</v>
      </c>
      <c r="R288" s="270">
        <f>Q288*H288</f>
        <v>0.0030600000000000002</v>
      </c>
      <c r="S288" s="270">
        <v>0</v>
      </c>
      <c r="T288" s="271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72" t="s">
        <v>256</v>
      </c>
      <c r="AT288" s="272" t="s">
        <v>176</v>
      </c>
      <c r="AU288" s="272" t="s">
        <v>88</v>
      </c>
      <c r="AY288" s="16" t="s">
        <v>174</v>
      </c>
      <c r="BE288" s="144">
        <f>IF(N288="základní",J288,0)</f>
        <v>0</v>
      </c>
      <c r="BF288" s="144">
        <f>IF(N288="snížená",J288,0)</f>
        <v>0</v>
      </c>
      <c r="BG288" s="144">
        <f>IF(N288="zákl. přenesená",J288,0)</f>
        <v>0</v>
      </c>
      <c r="BH288" s="144">
        <f>IF(N288="sníž. přenesená",J288,0)</f>
        <v>0</v>
      </c>
      <c r="BI288" s="144">
        <f>IF(N288="nulová",J288,0)</f>
        <v>0</v>
      </c>
      <c r="BJ288" s="16" t="s">
        <v>86</v>
      </c>
      <c r="BK288" s="144">
        <f>ROUND(I288*H288,2)</f>
        <v>0</v>
      </c>
      <c r="BL288" s="16" t="s">
        <v>256</v>
      </c>
      <c r="BM288" s="272" t="s">
        <v>546</v>
      </c>
    </row>
    <row r="289" spans="1:51" s="13" customFormat="1" ht="12">
      <c r="A289" s="13"/>
      <c r="B289" s="277"/>
      <c r="C289" s="278"/>
      <c r="D289" s="273" t="s">
        <v>184</v>
      </c>
      <c r="E289" s="279" t="s">
        <v>1</v>
      </c>
      <c r="F289" s="280" t="s">
        <v>547</v>
      </c>
      <c r="G289" s="278"/>
      <c r="H289" s="281">
        <v>102</v>
      </c>
      <c r="I289" s="282"/>
      <c r="J289" s="278"/>
      <c r="K289" s="278"/>
      <c r="L289" s="283"/>
      <c r="M289" s="284"/>
      <c r="N289" s="285"/>
      <c r="O289" s="285"/>
      <c r="P289" s="285"/>
      <c r="Q289" s="285"/>
      <c r="R289" s="285"/>
      <c r="S289" s="285"/>
      <c r="T289" s="286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87" t="s">
        <v>184</v>
      </c>
      <c r="AU289" s="287" t="s">
        <v>88</v>
      </c>
      <c r="AV289" s="13" t="s">
        <v>88</v>
      </c>
      <c r="AW289" s="13" t="s">
        <v>32</v>
      </c>
      <c r="AX289" s="13" t="s">
        <v>86</v>
      </c>
      <c r="AY289" s="287" t="s">
        <v>174</v>
      </c>
    </row>
    <row r="290" spans="1:65" s="2" customFormat="1" ht="16.5" customHeight="1">
      <c r="A290" s="39"/>
      <c r="B290" s="40"/>
      <c r="C290" s="288" t="s">
        <v>548</v>
      </c>
      <c r="D290" s="288" t="s">
        <v>199</v>
      </c>
      <c r="E290" s="289" t="s">
        <v>549</v>
      </c>
      <c r="F290" s="290" t="s">
        <v>550</v>
      </c>
      <c r="G290" s="291" t="s">
        <v>179</v>
      </c>
      <c r="H290" s="292">
        <v>0.153</v>
      </c>
      <c r="I290" s="293"/>
      <c r="J290" s="294">
        <f>ROUND(I290*H290,2)</f>
        <v>0</v>
      </c>
      <c r="K290" s="295"/>
      <c r="L290" s="296"/>
      <c r="M290" s="297" t="s">
        <v>1</v>
      </c>
      <c r="N290" s="298" t="s">
        <v>43</v>
      </c>
      <c r="O290" s="92"/>
      <c r="P290" s="270">
        <f>O290*H290</f>
        <v>0</v>
      </c>
      <c r="Q290" s="270">
        <v>0.55</v>
      </c>
      <c r="R290" s="270">
        <f>Q290*H290</f>
        <v>0.08415</v>
      </c>
      <c r="S290" s="270">
        <v>0</v>
      </c>
      <c r="T290" s="271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72" t="s">
        <v>335</v>
      </c>
      <c r="AT290" s="272" t="s">
        <v>199</v>
      </c>
      <c r="AU290" s="272" t="s">
        <v>88</v>
      </c>
      <c r="AY290" s="16" t="s">
        <v>174</v>
      </c>
      <c r="BE290" s="144">
        <f>IF(N290="základní",J290,0)</f>
        <v>0</v>
      </c>
      <c r="BF290" s="144">
        <f>IF(N290="snížená",J290,0)</f>
        <v>0</v>
      </c>
      <c r="BG290" s="144">
        <f>IF(N290="zákl. přenesená",J290,0)</f>
        <v>0</v>
      </c>
      <c r="BH290" s="144">
        <f>IF(N290="sníž. přenesená",J290,0)</f>
        <v>0</v>
      </c>
      <c r="BI290" s="144">
        <f>IF(N290="nulová",J290,0)</f>
        <v>0</v>
      </c>
      <c r="BJ290" s="16" t="s">
        <v>86</v>
      </c>
      <c r="BK290" s="144">
        <f>ROUND(I290*H290,2)</f>
        <v>0</v>
      </c>
      <c r="BL290" s="16" t="s">
        <v>256</v>
      </c>
      <c r="BM290" s="272" t="s">
        <v>551</v>
      </c>
    </row>
    <row r="291" spans="1:51" s="13" customFormat="1" ht="12">
      <c r="A291" s="13"/>
      <c r="B291" s="277"/>
      <c r="C291" s="278"/>
      <c r="D291" s="273" t="s">
        <v>184</v>
      </c>
      <c r="E291" s="279" t="s">
        <v>1</v>
      </c>
      <c r="F291" s="280" t="s">
        <v>552</v>
      </c>
      <c r="G291" s="278"/>
      <c r="H291" s="281">
        <v>0.153</v>
      </c>
      <c r="I291" s="282"/>
      <c r="J291" s="278"/>
      <c r="K291" s="278"/>
      <c r="L291" s="283"/>
      <c r="M291" s="284"/>
      <c r="N291" s="285"/>
      <c r="O291" s="285"/>
      <c r="P291" s="285"/>
      <c r="Q291" s="285"/>
      <c r="R291" s="285"/>
      <c r="S291" s="285"/>
      <c r="T291" s="286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87" t="s">
        <v>184</v>
      </c>
      <c r="AU291" s="287" t="s">
        <v>88</v>
      </c>
      <c r="AV291" s="13" t="s">
        <v>88</v>
      </c>
      <c r="AW291" s="13" t="s">
        <v>32</v>
      </c>
      <c r="AX291" s="13" t="s">
        <v>86</v>
      </c>
      <c r="AY291" s="287" t="s">
        <v>174</v>
      </c>
    </row>
    <row r="292" spans="1:65" s="2" customFormat="1" ht="21.75" customHeight="1">
      <c r="A292" s="39"/>
      <c r="B292" s="40"/>
      <c r="C292" s="260" t="s">
        <v>553</v>
      </c>
      <c r="D292" s="260" t="s">
        <v>176</v>
      </c>
      <c r="E292" s="261" t="s">
        <v>554</v>
      </c>
      <c r="F292" s="262" t="s">
        <v>555</v>
      </c>
      <c r="G292" s="263" t="s">
        <v>202</v>
      </c>
      <c r="H292" s="264">
        <v>0.551</v>
      </c>
      <c r="I292" s="265"/>
      <c r="J292" s="266">
        <f>ROUND(I292*H292,2)</f>
        <v>0</v>
      </c>
      <c r="K292" s="267"/>
      <c r="L292" s="42"/>
      <c r="M292" s="268" t="s">
        <v>1</v>
      </c>
      <c r="N292" s="269" t="s">
        <v>43</v>
      </c>
      <c r="O292" s="92"/>
      <c r="P292" s="270">
        <f>O292*H292</f>
        <v>0</v>
      </c>
      <c r="Q292" s="270">
        <v>0</v>
      </c>
      <c r="R292" s="270">
        <f>Q292*H292</f>
        <v>0</v>
      </c>
      <c r="S292" s="270">
        <v>0</v>
      </c>
      <c r="T292" s="271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72" t="s">
        <v>256</v>
      </c>
      <c r="AT292" s="272" t="s">
        <v>176</v>
      </c>
      <c r="AU292" s="272" t="s">
        <v>88</v>
      </c>
      <c r="AY292" s="16" t="s">
        <v>174</v>
      </c>
      <c r="BE292" s="144">
        <f>IF(N292="základní",J292,0)</f>
        <v>0</v>
      </c>
      <c r="BF292" s="144">
        <f>IF(N292="snížená",J292,0)</f>
        <v>0</v>
      </c>
      <c r="BG292" s="144">
        <f>IF(N292="zákl. přenesená",J292,0)</f>
        <v>0</v>
      </c>
      <c r="BH292" s="144">
        <f>IF(N292="sníž. přenesená",J292,0)</f>
        <v>0</v>
      </c>
      <c r="BI292" s="144">
        <f>IF(N292="nulová",J292,0)</f>
        <v>0</v>
      </c>
      <c r="BJ292" s="16" t="s">
        <v>86</v>
      </c>
      <c r="BK292" s="144">
        <f>ROUND(I292*H292,2)</f>
        <v>0</v>
      </c>
      <c r="BL292" s="16" t="s">
        <v>256</v>
      </c>
      <c r="BM292" s="272" t="s">
        <v>556</v>
      </c>
    </row>
    <row r="293" spans="1:63" s="12" customFormat="1" ht="22.8" customHeight="1">
      <c r="A293" s="12"/>
      <c r="B293" s="244"/>
      <c r="C293" s="245"/>
      <c r="D293" s="246" t="s">
        <v>77</v>
      </c>
      <c r="E293" s="258" t="s">
        <v>557</v>
      </c>
      <c r="F293" s="258" t="s">
        <v>558</v>
      </c>
      <c r="G293" s="245"/>
      <c r="H293" s="245"/>
      <c r="I293" s="248"/>
      <c r="J293" s="259">
        <f>BK293</f>
        <v>0</v>
      </c>
      <c r="K293" s="245"/>
      <c r="L293" s="250"/>
      <c r="M293" s="251"/>
      <c r="N293" s="252"/>
      <c r="O293" s="252"/>
      <c r="P293" s="253">
        <f>SUM(P294:P295)</f>
        <v>0</v>
      </c>
      <c r="Q293" s="252"/>
      <c r="R293" s="253">
        <f>SUM(R294:R295)</f>
        <v>0.23460000000000003</v>
      </c>
      <c r="S293" s="252"/>
      <c r="T293" s="254">
        <f>SUM(T294:T295)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55" t="s">
        <v>88</v>
      </c>
      <c r="AT293" s="256" t="s">
        <v>77</v>
      </c>
      <c r="AU293" s="256" t="s">
        <v>86</v>
      </c>
      <c r="AY293" s="255" t="s">
        <v>174</v>
      </c>
      <c r="BK293" s="257">
        <f>SUM(BK294:BK295)</f>
        <v>0</v>
      </c>
    </row>
    <row r="294" spans="1:65" s="2" customFormat="1" ht="16.5" customHeight="1">
      <c r="A294" s="39"/>
      <c r="B294" s="40"/>
      <c r="C294" s="260" t="s">
        <v>559</v>
      </c>
      <c r="D294" s="260" t="s">
        <v>176</v>
      </c>
      <c r="E294" s="261" t="s">
        <v>560</v>
      </c>
      <c r="F294" s="262" t="s">
        <v>561</v>
      </c>
      <c r="G294" s="263" t="s">
        <v>338</v>
      </c>
      <c r="H294" s="264">
        <v>50</v>
      </c>
      <c r="I294" s="265"/>
      <c r="J294" s="266">
        <f>ROUND(I294*H294,2)</f>
        <v>0</v>
      </c>
      <c r="K294" s="267"/>
      <c r="L294" s="42"/>
      <c r="M294" s="268" t="s">
        <v>1</v>
      </c>
      <c r="N294" s="269" t="s">
        <v>43</v>
      </c>
      <c r="O294" s="92"/>
      <c r="P294" s="270">
        <f>O294*H294</f>
        <v>0</v>
      </c>
      <c r="Q294" s="270">
        <v>0.00222</v>
      </c>
      <c r="R294" s="270">
        <f>Q294*H294</f>
        <v>0.11100000000000002</v>
      </c>
      <c r="S294" s="270">
        <v>0</v>
      </c>
      <c r="T294" s="271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72" t="s">
        <v>256</v>
      </c>
      <c r="AT294" s="272" t="s">
        <v>176</v>
      </c>
      <c r="AU294" s="272" t="s">
        <v>88</v>
      </c>
      <c r="AY294" s="16" t="s">
        <v>174</v>
      </c>
      <c r="BE294" s="144">
        <f>IF(N294="základní",J294,0)</f>
        <v>0</v>
      </c>
      <c r="BF294" s="144">
        <f>IF(N294="snížená",J294,0)</f>
        <v>0</v>
      </c>
      <c r="BG294" s="144">
        <f>IF(N294="zákl. přenesená",J294,0)</f>
        <v>0</v>
      </c>
      <c r="BH294" s="144">
        <f>IF(N294="sníž. přenesená",J294,0)</f>
        <v>0</v>
      </c>
      <c r="BI294" s="144">
        <f>IF(N294="nulová",J294,0)</f>
        <v>0</v>
      </c>
      <c r="BJ294" s="16" t="s">
        <v>86</v>
      </c>
      <c r="BK294" s="144">
        <f>ROUND(I294*H294,2)</f>
        <v>0</v>
      </c>
      <c r="BL294" s="16" t="s">
        <v>256</v>
      </c>
      <c r="BM294" s="272" t="s">
        <v>562</v>
      </c>
    </row>
    <row r="295" spans="1:65" s="2" customFormat="1" ht="16.5" customHeight="1">
      <c r="A295" s="39"/>
      <c r="B295" s="40"/>
      <c r="C295" s="260" t="s">
        <v>563</v>
      </c>
      <c r="D295" s="260" t="s">
        <v>176</v>
      </c>
      <c r="E295" s="261" t="s">
        <v>564</v>
      </c>
      <c r="F295" s="262" t="s">
        <v>565</v>
      </c>
      <c r="G295" s="263" t="s">
        <v>365</v>
      </c>
      <c r="H295" s="264">
        <v>4</v>
      </c>
      <c r="I295" s="265"/>
      <c r="J295" s="266">
        <f>ROUND(I295*H295,2)</f>
        <v>0</v>
      </c>
      <c r="K295" s="267"/>
      <c r="L295" s="42"/>
      <c r="M295" s="268" t="s">
        <v>1</v>
      </c>
      <c r="N295" s="269" t="s">
        <v>43</v>
      </c>
      <c r="O295" s="92"/>
      <c r="P295" s="270">
        <f>O295*H295</f>
        <v>0</v>
      </c>
      <c r="Q295" s="270">
        <v>0.0309</v>
      </c>
      <c r="R295" s="270">
        <f>Q295*H295</f>
        <v>0.1236</v>
      </c>
      <c r="S295" s="270">
        <v>0</v>
      </c>
      <c r="T295" s="271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72" t="s">
        <v>256</v>
      </c>
      <c r="AT295" s="272" t="s">
        <v>176</v>
      </c>
      <c r="AU295" s="272" t="s">
        <v>88</v>
      </c>
      <c r="AY295" s="16" t="s">
        <v>174</v>
      </c>
      <c r="BE295" s="144">
        <f>IF(N295="základní",J295,0)</f>
        <v>0</v>
      </c>
      <c r="BF295" s="144">
        <f>IF(N295="snížená",J295,0)</f>
        <v>0</v>
      </c>
      <c r="BG295" s="144">
        <f>IF(N295="zákl. přenesená",J295,0)</f>
        <v>0</v>
      </c>
      <c r="BH295" s="144">
        <f>IF(N295="sníž. přenesená",J295,0)</f>
        <v>0</v>
      </c>
      <c r="BI295" s="144">
        <f>IF(N295="nulová",J295,0)</f>
        <v>0</v>
      </c>
      <c r="BJ295" s="16" t="s">
        <v>86</v>
      </c>
      <c r="BK295" s="144">
        <f>ROUND(I295*H295,2)</f>
        <v>0</v>
      </c>
      <c r="BL295" s="16" t="s">
        <v>256</v>
      </c>
      <c r="BM295" s="272" t="s">
        <v>566</v>
      </c>
    </row>
    <row r="296" spans="1:63" s="12" customFormat="1" ht="22.8" customHeight="1">
      <c r="A296" s="12"/>
      <c r="B296" s="244"/>
      <c r="C296" s="245"/>
      <c r="D296" s="246" t="s">
        <v>77</v>
      </c>
      <c r="E296" s="258" t="s">
        <v>567</v>
      </c>
      <c r="F296" s="258" t="s">
        <v>568</v>
      </c>
      <c r="G296" s="245"/>
      <c r="H296" s="245"/>
      <c r="I296" s="248"/>
      <c r="J296" s="259">
        <f>BK296</f>
        <v>0</v>
      </c>
      <c r="K296" s="245"/>
      <c r="L296" s="250"/>
      <c r="M296" s="251"/>
      <c r="N296" s="252"/>
      <c r="O296" s="252"/>
      <c r="P296" s="253">
        <f>SUM(P297:P306)</f>
        <v>0</v>
      </c>
      <c r="Q296" s="252"/>
      <c r="R296" s="253">
        <f>SUM(R297:R306)</f>
        <v>0.14417</v>
      </c>
      <c r="S296" s="252"/>
      <c r="T296" s="254">
        <f>SUM(T297:T306)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55" t="s">
        <v>88</v>
      </c>
      <c r="AT296" s="256" t="s">
        <v>77</v>
      </c>
      <c r="AU296" s="256" t="s">
        <v>86</v>
      </c>
      <c r="AY296" s="255" t="s">
        <v>174</v>
      </c>
      <c r="BK296" s="257">
        <f>SUM(BK297:BK306)</f>
        <v>0</v>
      </c>
    </row>
    <row r="297" spans="1:65" s="2" customFormat="1" ht="21.75" customHeight="1">
      <c r="A297" s="39"/>
      <c r="B297" s="40"/>
      <c r="C297" s="260" t="s">
        <v>569</v>
      </c>
      <c r="D297" s="260" t="s">
        <v>176</v>
      </c>
      <c r="E297" s="261" t="s">
        <v>570</v>
      </c>
      <c r="F297" s="262" t="s">
        <v>571</v>
      </c>
      <c r="G297" s="263" t="s">
        <v>365</v>
      </c>
      <c r="H297" s="264">
        <v>2</v>
      </c>
      <c r="I297" s="265"/>
      <c r="J297" s="266">
        <f>ROUND(I297*H297,2)</f>
        <v>0</v>
      </c>
      <c r="K297" s="267"/>
      <c r="L297" s="42"/>
      <c r="M297" s="268" t="s">
        <v>1</v>
      </c>
      <c r="N297" s="269" t="s">
        <v>43</v>
      </c>
      <c r="O297" s="92"/>
      <c r="P297" s="270">
        <f>O297*H297</f>
        <v>0</v>
      </c>
      <c r="Q297" s="270">
        <v>0.00242</v>
      </c>
      <c r="R297" s="270">
        <f>Q297*H297</f>
        <v>0.00484</v>
      </c>
      <c r="S297" s="270">
        <v>0</v>
      </c>
      <c r="T297" s="271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72" t="s">
        <v>256</v>
      </c>
      <c r="AT297" s="272" t="s">
        <v>176</v>
      </c>
      <c r="AU297" s="272" t="s">
        <v>88</v>
      </c>
      <c r="AY297" s="16" t="s">
        <v>174</v>
      </c>
      <c r="BE297" s="144">
        <f>IF(N297="základní",J297,0)</f>
        <v>0</v>
      </c>
      <c r="BF297" s="144">
        <f>IF(N297="snížená",J297,0)</f>
        <v>0</v>
      </c>
      <c r="BG297" s="144">
        <f>IF(N297="zákl. přenesená",J297,0)</f>
        <v>0</v>
      </c>
      <c r="BH297" s="144">
        <f>IF(N297="sníž. přenesená",J297,0)</f>
        <v>0</v>
      </c>
      <c r="BI297" s="144">
        <f>IF(N297="nulová",J297,0)</f>
        <v>0</v>
      </c>
      <c r="BJ297" s="16" t="s">
        <v>86</v>
      </c>
      <c r="BK297" s="144">
        <f>ROUND(I297*H297,2)</f>
        <v>0</v>
      </c>
      <c r="BL297" s="16" t="s">
        <v>256</v>
      </c>
      <c r="BM297" s="272" t="s">
        <v>572</v>
      </c>
    </row>
    <row r="298" spans="1:65" s="2" customFormat="1" ht="21.75" customHeight="1">
      <c r="A298" s="39"/>
      <c r="B298" s="40"/>
      <c r="C298" s="260" t="s">
        <v>573</v>
      </c>
      <c r="D298" s="260" t="s">
        <v>176</v>
      </c>
      <c r="E298" s="261" t="s">
        <v>574</v>
      </c>
      <c r="F298" s="262" t="s">
        <v>575</v>
      </c>
      <c r="G298" s="263" t="s">
        <v>388</v>
      </c>
      <c r="H298" s="264">
        <v>2</v>
      </c>
      <c r="I298" s="265"/>
      <c r="J298" s="266">
        <f>ROUND(I298*H298,2)</f>
        <v>0</v>
      </c>
      <c r="K298" s="267"/>
      <c r="L298" s="42"/>
      <c r="M298" s="268" t="s">
        <v>1</v>
      </c>
      <c r="N298" s="269" t="s">
        <v>43</v>
      </c>
      <c r="O298" s="92"/>
      <c r="P298" s="270">
        <f>O298*H298</f>
        <v>0</v>
      </c>
      <c r="Q298" s="270">
        <v>0.01497</v>
      </c>
      <c r="R298" s="270">
        <f>Q298*H298</f>
        <v>0.02994</v>
      </c>
      <c r="S298" s="270">
        <v>0</v>
      </c>
      <c r="T298" s="271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72" t="s">
        <v>256</v>
      </c>
      <c r="AT298" s="272" t="s">
        <v>176</v>
      </c>
      <c r="AU298" s="272" t="s">
        <v>88</v>
      </c>
      <c r="AY298" s="16" t="s">
        <v>174</v>
      </c>
      <c r="BE298" s="144">
        <f>IF(N298="základní",J298,0)</f>
        <v>0</v>
      </c>
      <c r="BF298" s="144">
        <f>IF(N298="snížená",J298,0)</f>
        <v>0</v>
      </c>
      <c r="BG298" s="144">
        <f>IF(N298="zákl. přenesená",J298,0)</f>
        <v>0</v>
      </c>
      <c r="BH298" s="144">
        <f>IF(N298="sníž. přenesená",J298,0)</f>
        <v>0</v>
      </c>
      <c r="BI298" s="144">
        <f>IF(N298="nulová",J298,0)</f>
        <v>0</v>
      </c>
      <c r="BJ298" s="16" t="s">
        <v>86</v>
      </c>
      <c r="BK298" s="144">
        <f>ROUND(I298*H298,2)</f>
        <v>0</v>
      </c>
      <c r="BL298" s="16" t="s">
        <v>256</v>
      </c>
      <c r="BM298" s="272" t="s">
        <v>576</v>
      </c>
    </row>
    <row r="299" spans="1:65" s="2" customFormat="1" ht="21.75" customHeight="1">
      <c r="A299" s="39"/>
      <c r="B299" s="40"/>
      <c r="C299" s="260" t="s">
        <v>577</v>
      </c>
      <c r="D299" s="260" t="s">
        <v>176</v>
      </c>
      <c r="E299" s="261" t="s">
        <v>578</v>
      </c>
      <c r="F299" s="262" t="s">
        <v>579</v>
      </c>
      <c r="G299" s="263" t="s">
        <v>388</v>
      </c>
      <c r="H299" s="264">
        <v>1</v>
      </c>
      <c r="I299" s="265"/>
      <c r="J299" s="266">
        <f>ROUND(I299*H299,2)</f>
        <v>0</v>
      </c>
      <c r="K299" s="267"/>
      <c r="L299" s="42"/>
      <c r="M299" s="268" t="s">
        <v>1</v>
      </c>
      <c r="N299" s="269" t="s">
        <v>43</v>
      </c>
      <c r="O299" s="92"/>
      <c r="P299" s="270">
        <f>O299*H299</f>
        <v>0</v>
      </c>
      <c r="Q299" s="270">
        <v>0.01528</v>
      </c>
      <c r="R299" s="270">
        <f>Q299*H299</f>
        <v>0.01528</v>
      </c>
      <c r="S299" s="270">
        <v>0</v>
      </c>
      <c r="T299" s="271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72" t="s">
        <v>256</v>
      </c>
      <c r="AT299" s="272" t="s">
        <v>176</v>
      </c>
      <c r="AU299" s="272" t="s">
        <v>88</v>
      </c>
      <c r="AY299" s="16" t="s">
        <v>174</v>
      </c>
      <c r="BE299" s="144">
        <f>IF(N299="základní",J299,0)</f>
        <v>0</v>
      </c>
      <c r="BF299" s="144">
        <f>IF(N299="snížená",J299,0)</f>
        <v>0</v>
      </c>
      <c r="BG299" s="144">
        <f>IF(N299="zákl. přenesená",J299,0)</f>
        <v>0</v>
      </c>
      <c r="BH299" s="144">
        <f>IF(N299="sníž. přenesená",J299,0)</f>
        <v>0</v>
      </c>
      <c r="BI299" s="144">
        <f>IF(N299="nulová",J299,0)</f>
        <v>0</v>
      </c>
      <c r="BJ299" s="16" t="s">
        <v>86</v>
      </c>
      <c r="BK299" s="144">
        <f>ROUND(I299*H299,2)</f>
        <v>0</v>
      </c>
      <c r="BL299" s="16" t="s">
        <v>256</v>
      </c>
      <c r="BM299" s="272" t="s">
        <v>580</v>
      </c>
    </row>
    <row r="300" spans="1:65" s="2" customFormat="1" ht="21.75" customHeight="1">
      <c r="A300" s="39"/>
      <c r="B300" s="40"/>
      <c r="C300" s="260" t="s">
        <v>581</v>
      </c>
      <c r="D300" s="260" t="s">
        <v>176</v>
      </c>
      <c r="E300" s="261" t="s">
        <v>582</v>
      </c>
      <c r="F300" s="262" t="s">
        <v>583</v>
      </c>
      <c r="G300" s="263" t="s">
        <v>388</v>
      </c>
      <c r="H300" s="264">
        <v>1</v>
      </c>
      <c r="I300" s="265"/>
      <c r="J300" s="266">
        <f>ROUND(I300*H300,2)</f>
        <v>0</v>
      </c>
      <c r="K300" s="267"/>
      <c r="L300" s="42"/>
      <c r="M300" s="268" t="s">
        <v>1</v>
      </c>
      <c r="N300" s="269" t="s">
        <v>43</v>
      </c>
      <c r="O300" s="92"/>
      <c r="P300" s="270">
        <f>O300*H300</f>
        <v>0</v>
      </c>
      <c r="Q300" s="270">
        <v>0.01196</v>
      </c>
      <c r="R300" s="270">
        <f>Q300*H300</f>
        <v>0.01196</v>
      </c>
      <c r="S300" s="270">
        <v>0</v>
      </c>
      <c r="T300" s="271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72" t="s">
        <v>256</v>
      </c>
      <c r="AT300" s="272" t="s">
        <v>176</v>
      </c>
      <c r="AU300" s="272" t="s">
        <v>88</v>
      </c>
      <c r="AY300" s="16" t="s">
        <v>174</v>
      </c>
      <c r="BE300" s="144">
        <f>IF(N300="základní",J300,0)</f>
        <v>0</v>
      </c>
      <c r="BF300" s="144">
        <f>IF(N300="snížená",J300,0)</f>
        <v>0</v>
      </c>
      <c r="BG300" s="144">
        <f>IF(N300="zákl. přenesená",J300,0)</f>
        <v>0</v>
      </c>
      <c r="BH300" s="144">
        <f>IF(N300="sníž. přenesená",J300,0)</f>
        <v>0</v>
      </c>
      <c r="BI300" s="144">
        <f>IF(N300="nulová",J300,0)</f>
        <v>0</v>
      </c>
      <c r="BJ300" s="16" t="s">
        <v>86</v>
      </c>
      <c r="BK300" s="144">
        <f>ROUND(I300*H300,2)</f>
        <v>0</v>
      </c>
      <c r="BL300" s="16" t="s">
        <v>256</v>
      </c>
      <c r="BM300" s="272" t="s">
        <v>584</v>
      </c>
    </row>
    <row r="301" spans="1:65" s="2" customFormat="1" ht="21.75" customHeight="1">
      <c r="A301" s="39"/>
      <c r="B301" s="40"/>
      <c r="C301" s="260" t="s">
        <v>585</v>
      </c>
      <c r="D301" s="260" t="s">
        <v>176</v>
      </c>
      <c r="E301" s="261" t="s">
        <v>586</v>
      </c>
      <c r="F301" s="262" t="s">
        <v>587</v>
      </c>
      <c r="G301" s="263" t="s">
        <v>388</v>
      </c>
      <c r="H301" s="264">
        <v>1</v>
      </c>
      <c r="I301" s="265"/>
      <c r="J301" s="266">
        <f>ROUND(I301*H301,2)</f>
        <v>0</v>
      </c>
      <c r="K301" s="267"/>
      <c r="L301" s="42"/>
      <c r="M301" s="268" t="s">
        <v>1</v>
      </c>
      <c r="N301" s="269" t="s">
        <v>43</v>
      </c>
      <c r="O301" s="92"/>
      <c r="P301" s="270">
        <f>O301*H301</f>
        <v>0</v>
      </c>
      <c r="Q301" s="270">
        <v>0.0016</v>
      </c>
      <c r="R301" s="270">
        <f>Q301*H301</f>
        <v>0.0016</v>
      </c>
      <c r="S301" s="270">
        <v>0</v>
      </c>
      <c r="T301" s="271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72" t="s">
        <v>256</v>
      </c>
      <c r="AT301" s="272" t="s">
        <v>176</v>
      </c>
      <c r="AU301" s="272" t="s">
        <v>88</v>
      </c>
      <c r="AY301" s="16" t="s">
        <v>174</v>
      </c>
      <c r="BE301" s="144">
        <f>IF(N301="základní",J301,0)</f>
        <v>0</v>
      </c>
      <c r="BF301" s="144">
        <f>IF(N301="snížená",J301,0)</f>
        <v>0</v>
      </c>
      <c r="BG301" s="144">
        <f>IF(N301="zákl. přenesená",J301,0)</f>
        <v>0</v>
      </c>
      <c r="BH301" s="144">
        <f>IF(N301="sníž. přenesená",J301,0)</f>
        <v>0</v>
      </c>
      <c r="BI301" s="144">
        <f>IF(N301="nulová",J301,0)</f>
        <v>0</v>
      </c>
      <c r="BJ301" s="16" t="s">
        <v>86</v>
      </c>
      <c r="BK301" s="144">
        <f>ROUND(I301*H301,2)</f>
        <v>0</v>
      </c>
      <c r="BL301" s="16" t="s">
        <v>256</v>
      </c>
      <c r="BM301" s="272" t="s">
        <v>588</v>
      </c>
    </row>
    <row r="302" spans="1:65" s="2" customFormat="1" ht="16.5" customHeight="1">
      <c r="A302" s="39"/>
      <c r="B302" s="40"/>
      <c r="C302" s="260" t="s">
        <v>589</v>
      </c>
      <c r="D302" s="260" t="s">
        <v>176</v>
      </c>
      <c r="E302" s="261" t="s">
        <v>590</v>
      </c>
      <c r="F302" s="262" t="s">
        <v>591</v>
      </c>
      <c r="G302" s="263" t="s">
        <v>388</v>
      </c>
      <c r="H302" s="264">
        <v>2</v>
      </c>
      <c r="I302" s="265"/>
      <c r="J302" s="266">
        <f>ROUND(I302*H302,2)</f>
        <v>0</v>
      </c>
      <c r="K302" s="267"/>
      <c r="L302" s="42"/>
      <c r="M302" s="268" t="s">
        <v>1</v>
      </c>
      <c r="N302" s="269" t="s">
        <v>43</v>
      </c>
      <c r="O302" s="92"/>
      <c r="P302" s="270">
        <f>O302*H302</f>
        <v>0</v>
      </c>
      <c r="Q302" s="270">
        <v>0.0016</v>
      </c>
      <c r="R302" s="270">
        <f>Q302*H302</f>
        <v>0.0032</v>
      </c>
      <c r="S302" s="270">
        <v>0</v>
      </c>
      <c r="T302" s="271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72" t="s">
        <v>256</v>
      </c>
      <c r="AT302" s="272" t="s">
        <v>176</v>
      </c>
      <c r="AU302" s="272" t="s">
        <v>88</v>
      </c>
      <c r="AY302" s="16" t="s">
        <v>174</v>
      </c>
      <c r="BE302" s="144">
        <f>IF(N302="základní",J302,0)</f>
        <v>0</v>
      </c>
      <c r="BF302" s="144">
        <f>IF(N302="snížená",J302,0)</f>
        <v>0</v>
      </c>
      <c r="BG302" s="144">
        <f>IF(N302="zákl. přenesená",J302,0)</f>
        <v>0</v>
      </c>
      <c r="BH302" s="144">
        <f>IF(N302="sníž. přenesená",J302,0)</f>
        <v>0</v>
      </c>
      <c r="BI302" s="144">
        <f>IF(N302="nulová",J302,0)</f>
        <v>0</v>
      </c>
      <c r="BJ302" s="16" t="s">
        <v>86</v>
      </c>
      <c r="BK302" s="144">
        <f>ROUND(I302*H302,2)</f>
        <v>0</v>
      </c>
      <c r="BL302" s="16" t="s">
        <v>256</v>
      </c>
      <c r="BM302" s="272" t="s">
        <v>592</v>
      </c>
    </row>
    <row r="303" spans="1:65" s="2" customFormat="1" ht="21.75" customHeight="1">
      <c r="A303" s="39"/>
      <c r="B303" s="40"/>
      <c r="C303" s="260" t="s">
        <v>593</v>
      </c>
      <c r="D303" s="260" t="s">
        <v>176</v>
      </c>
      <c r="E303" s="261" t="s">
        <v>594</v>
      </c>
      <c r="F303" s="262" t="s">
        <v>595</v>
      </c>
      <c r="G303" s="263" t="s">
        <v>388</v>
      </c>
      <c r="H303" s="264">
        <v>1</v>
      </c>
      <c r="I303" s="265"/>
      <c r="J303" s="266">
        <f>ROUND(I303*H303,2)</f>
        <v>0</v>
      </c>
      <c r="K303" s="267"/>
      <c r="L303" s="42"/>
      <c r="M303" s="268" t="s">
        <v>1</v>
      </c>
      <c r="N303" s="269" t="s">
        <v>43</v>
      </c>
      <c r="O303" s="92"/>
      <c r="P303" s="270">
        <f>O303*H303</f>
        <v>0</v>
      </c>
      <c r="Q303" s="270">
        <v>0.00085</v>
      </c>
      <c r="R303" s="270">
        <f>Q303*H303</f>
        <v>0.00085</v>
      </c>
      <c r="S303" s="270">
        <v>0</v>
      </c>
      <c r="T303" s="271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72" t="s">
        <v>256</v>
      </c>
      <c r="AT303" s="272" t="s">
        <v>176</v>
      </c>
      <c r="AU303" s="272" t="s">
        <v>88</v>
      </c>
      <c r="AY303" s="16" t="s">
        <v>174</v>
      </c>
      <c r="BE303" s="144">
        <f>IF(N303="základní",J303,0)</f>
        <v>0</v>
      </c>
      <c r="BF303" s="144">
        <f>IF(N303="snížená",J303,0)</f>
        <v>0</v>
      </c>
      <c r="BG303" s="144">
        <f>IF(N303="zákl. přenesená",J303,0)</f>
        <v>0</v>
      </c>
      <c r="BH303" s="144">
        <f>IF(N303="sníž. přenesená",J303,0)</f>
        <v>0</v>
      </c>
      <c r="BI303" s="144">
        <f>IF(N303="nulová",J303,0)</f>
        <v>0</v>
      </c>
      <c r="BJ303" s="16" t="s">
        <v>86</v>
      </c>
      <c r="BK303" s="144">
        <f>ROUND(I303*H303,2)</f>
        <v>0</v>
      </c>
      <c r="BL303" s="16" t="s">
        <v>256</v>
      </c>
      <c r="BM303" s="272" t="s">
        <v>596</v>
      </c>
    </row>
    <row r="304" spans="1:65" s="2" customFormat="1" ht="21.75" customHeight="1">
      <c r="A304" s="39"/>
      <c r="B304" s="40"/>
      <c r="C304" s="260" t="s">
        <v>597</v>
      </c>
      <c r="D304" s="260" t="s">
        <v>176</v>
      </c>
      <c r="E304" s="261" t="s">
        <v>598</v>
      </c>
      <c r="F304" s="262" t="s">
        <v>599</v>
      </c>
      <c r="G304" s="263" t="s">
        <v>388</v>
      </c>
      <c r="H304" s="264">
        <v>3</v>
      </c>
      <c r="I304" s="265"/>
      <c r="J304" s="266">
        <f>ROUND(I304*H304,2)</f>
        <v>0</v>
      </c>
      <c r="K304" s="267"/>
      <c r="L304" s="42"/>
      <c r="M304" s="268" t="s">
        <v>1</v>
      </c>
      <c r="N304" s="269" t="s">
        <v>43</v>
      </c>
      <c r="O304" s="92"/>
      <c r="P304" s="270">
        <f>O304*H304</f>
        <v>0</v>
      </c>
      <c r="Q304" s="270">
        <v>0.0206</v>
      </c>
      <c r="R304" s="270">
        <f>Q304*H304</f>
        <v>0.0618</v>
      </c>
      <c r="S304" s="270">
        <v>0</v>
      </c>
      <c r="T304" s="271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72" t="s">
        <v>256</v>
      </c>
      <c r="AT304" s="272" t="s">
        <v>176</v>
      </c>
      <c r="AU304" s="272" t="s">
        <v>88</v>
      </c>
      <c r="AY304" s="16" t="s">
        <v>174</v>
      </c>
      <c r="BE304" s="144">
        <f>IF(N304="základní",J304,0)</f>
        <v>0</v>
      </c>
      <c r="BF304" s="144">
        <f>IF(N304="snížená",J304,0)</f>
        <v>0</v>
      </c>
      <c r="BG304" s="144">
        <f>IF(N304="zákl. přenesená",J304,0)</f>
        <v>0</v>
      </c>
      <c r="BH304" s="144">
        <f>IF(N304="sníž. přenesená",J304,0)</f>
        <v>0</v>
      </c>
      <c r="BI304" s="144">
        <f>IF(N304="nulová",J304,0)</f>
        <v>0</v>
      </c>
      <c r="BJ304" s="16" t="s">
        <v>86</v>
      </c>
      <c r="BK304" s="144">
        <f>ROUND(I304*H304,2)</f>
        <v>0</v>
      </c>
      <c r="BL304" s="16" t="s">
        <v>256</v>
      </c>
      <c r="BM304" s="272" t="s">
        <v>600</v>
      </c>
    </row>
    <row r="305" spans="1:65" s="2" customFormat="1" ht="21.75" customHeight="1">
      <c r="A305" s="39"/>
      <c r="B305" s="40"/>
      <c r="C305" s="260" t="s">
        <v>601</v>
      </c>
      <c r="D305" s="260" t="s">
        <v>176</v>
      </c>
      <c r="E305" s="261" t="s">
        <v>602</v>
      </c>
      <c r="F305" s="262" t="s">
        <v>603</v>
      </c>
      <c r="G305" s="263" t="s">
        <v>388</v>
      </c>
      <c r="H305" s="264">
        <v>1</v>
      </c>
      <c r="I305" s="265"/>
      <c r="J305" s="266">
        <f>ROUND(I305*H305,2)</f>
        <v>0</v>
      </c>
      <c r="K305" s="267"/>
      <c r="L305" s="42"/>
      <c r="M305" s="268" t="s">
        <v>1</v>
      </c>
      <c r="N305" s="269" t="s">
        <v>43</v>
      </c>
      <c r="O305" s="92"/>
      <c r="P305" s="270">
        <f>O305*H305</f>
        <v>0</v>
      </c>
      <c r="Q305" s="270">
        <v>0.0147</v>
      </c>
      <c r="R305" s="270">
        <f>Q305*H305</f>
        <v>0.0147</v>
      </c>
      <c r="S305" s="270">
        <v>0</v>
      </c>
      <c r="T305" s="271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72" t="s">
        <v>256</v>
      </c>
      <c r="AT305" s="272" t="s">
        <v>176</v>
      </c>
      <c r="AU305" s="272" t="s">
        <v>88</v>
      </c>
      <c r="AY305" s="16" t="s">
        <v>174</v>
      </c>
      <c r="BE305" s="144">
        <f>IF(N305="základní",J305,0)</f>
        <v>0</v>
      </c>
      <c r="BF305" s="144">
        <f>IF(N305="snížená",J305,0)</f>
        <v>0</v>
      </c>
      <c r="BG305" s="144">
        <f>IF(N305="zákl. přenesená",J305,0)</f>
        <v>0</v>
      </c>
      <c r="BH305" s="144">
        <f>IF(N305="sníž. přenesená",J305,0)</f>
        <v>0</v>
      </c>
      <c r="BI305" s="144">
        <f>IF(N305="nulová",J305,0)</f>
        <v>0</v>
      </c>
      <c r="BJ305" s="16" t="s">
        <v>86</v>
      </c>
      <c r="BK305" s="144">
        <f>ROUND(I305*H305,2)</f>
        <v>0</v>
      </c>
      <c r="BL305" s="16" t="s">
        <v>256</v>
      </c>
      <c r="BM305" s="272" t="s">
        <v>604</v>
      </c>
    </row>
    <row r="306" spans="1:65" s="2" customFormat="1" ht="21.75" customHeight="1">
      <c r="A306" s="39"/>
      <c r="B306" s="40"/>
      <c r="C306" s="260" t="s">
        <v>605</v>
      </c>
      <c r="D306" s="260" t="s">
        <v>176</v>
      </c>
      <c r="E306" s="261" t="s">
        <v>606</v>
      </c>
      <c r="F306" s="262" t="s">
        <v>607</v>
      </c>
      <c r="G306" s="263" t="s">
        <v>202</v>
      </c>
      <c r="H306" s="264">
        <v>0.144</v>
      </c>
      <c r="I306" s="265"/>
      <c r="J306" s="266">
        <f>ROUND(I306*H306,2)</f>
        <v>0</v>
      </c>
      <c r="K306" s="267"/>
      <c r="L306" s="42"/>
      <c r="M306" s="268" t="s">
        <v>1</v>
      </c>
      <c r="N306" s="269" t="s">
        <v>43</v>
      </c>
      <c r="O306" s="92"/>
      <c r="P306" s="270">
        <f>O306*H306</f>
        <v>0</v>
      </c>
      <c r="Q306" s="270">
        <v>0</v>
      </c>
      <c r="R306" s="270">
        <f>Q306*H306</f>
        <v>0</v>
      </c>
      <c r="S306" s="270">
        <v>0</v>
      </c>
      <c r="T306" s="271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72" t="s">
        <v>256</v>
      </c>
      <c r="AT306" s="272" t="s">
        <v>176</v>
      </c>
      <c r="AU306" s="272" t="s">
        <v>88</v>
      </c>
      <c r="AY306" s="16" t="s">
        <v>174</v>
      </c>
      <c r="BE306" s="144">
        <f>IF(N306="základní",J306,0)</f>
        <v>0</v>
      </c>
      <c r="BF306" s="144">
        <f>IF(N306="snížená",J306,0)</f>
        <v>0</v>
      </c>
      <c r="BG306" s="144">
        <f>IF(N306="zákl. přenesená",J306,0)</f>
        <v>0</v>
      </c>
      <c r="BH306" s="144">
        <f>IF(N306="sníž. přenesená",J306,0)</f>
        <v>0</v>
      </c>
      <c r="BI306" s="144">
        <f>IF(N306="nulová",J306,0)</f>
        <v>0</v>
      </c>
      <c r="BJ306" s="16" t="s">
        <v>86</v>
      </c>
      <c r="BK306" s="144">
        <f>ROUND(I306*H306,2)</f>
        <v>0</v>
      </c>
      <c r="BL306" s="16" t="s">
        <v>256</v>
      </c>
      <c r="BM306" s="272" t="s">
        <v>608</v>
      </c>
    </row>
    <row r="307" spans="1:63" s="12" customFormat="1" ht="22.8" customHeight="1">
      <c r="A307" s="12"/>
      <c r="B307" s="244"/>
      <c r="C307" s="245"/>
      <c r="D307" s="246" t="s">
        <v>77</v>
      </c>
      <c r="E307" s="258" t="s">
        <v>609</v>
      </c>
      <c r="F307" s="258" t="s">
        <v>610</v>
      </c>
      <c r="G307" s="245"/>
      <c r="H307" s="245"/>
      <c r="I307" s="248"/>
      <c r="J307" s="259">
        <f>BK307</f>
        <v>0</v>
      </c>
      <c r="K307" s="245"/>
      <c r="L307" s="250"/>
      <c r="M307" s="251"/>
      <c r="N307" s="252"/>
      <c r="O307" s="252"/>
      <c r="P307" s="253">
        <f>SUM(P308:P351)</f>
        <v>0</v>
      </c>
      <c r="Q307" s="252"/>
      <c r="R307" s="253">
        <f>SUM(R308:R351)</f>
        <v>17.593920609999998</v>
      </c>
      <c r="S307" s="252"/>
      <c r="T307" s="254">
        <f>SUM(T308:T351)</f>
        <v>16.606575749999998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55" t="s">
        <v>88</v>
      </c>
      <c r="AT307" s="256" t="s">
        <v>77</v>
      </c>
      <c r="AU307" s="256" t="s">
        <v>86</v>
      </c>
      <c r="AY307" s="255" t="s">
        <v>174</v>
      </c>
      <c r="BK307" s="257">
        <f>SUM(BK308:BK351)</f>
        <v>0</v>
      </c>
    </row>
    <row r="308" spans="1:65" s="2" customFormat="1" ht="21.75" customHeight="1">
      <c r="A308" s="39"/>
      <c r="B308" s="40"/>
      <c r="C308" s="260" t="s">
        <v>611</v>
      </c>
      <c r="D308" s="260" t="s">
        <v>176</v>
      </c>
      <c r="E308" s="261" t="s">
        <v>612</v>
      </c>
      <c r="F308" s="262" t="s">
        <v>613</v>
      </c>
      <c r="G308" s="263" t="s">
        <v>179</v>
      </c>
      <c r="H308" s="264">
        <v>6.529</v>
      </c>
      <c r="I308" s="265"/>
      <c r="J308" s="266">
        <f>ROUND(I308*H308,2)</f>
        <v>0</v>
      </c>
      <c r="K308" s="267"/>
      <c r="L308" s="42"/>
      <c r="M308" s="268" t="s">
        <v>1</v>
      </c>
      <c r="N308" s="269" t="s">
        <v>43</v>
      </c>
      <c r="O308" s="92"/>
      <c r="P308" s="270">
        <f>O308*H308</f>
        <v>0</v>
      </c>
      <c r="Q308" s="270">
        <v>0.00108</v>
      </c>
      <c r="R308" s="270">
        <f>Q308*H308</f>
        <v>0.00705132</v>
      </c>
      <c r="S308" s="270">
        <v>0</v>
      </c>
      <c r="T308" s="271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72" t="s">
        <v>256</v>
      </c>
      <c r="AT308" s="272" t="s">
        <v>176</v>
      </c>
      <c r="AU308" s="272" t="s">
        <v>88</v>
      </c>
      <c r="AY308" s="16" t="s">
        <v>174</v>
      </c>
      <c r="BE308" s="144">
        <f>IF(N308="základní",J308,0)</f>
        <v>0</v>
      </c>
      <c r="BF308" s="144">
        <f>IF(N308="snížená",J308,0)</f>
        <v>0</v>
      </c>
      <c r="BG308" s="144">
        <f>IF(N308="zákl. přenesená",J308,0)</f>
        <v>0</v>
      </c>
      <c r="BH308" s="144">
        <f>IF(N308="sníž. přenesená",J308,0)</f>
        <v>0</v>
      </c>
      <c r="BI308" s="144">
        <f>IF(N308="nulová",J308,0)</f>
        <v>0</v>
      </c>
      <c r="BJ308" s="16" t="s">
        <v>86</v>
      </c>
      <c r="BK308" s="144">
        <f>ROUND(I308*H308,2)</f>
        <v>0</v>
      </c>
      <c r="BL308" s="16" t="s">
        <v>256</v>
      </c>
      <c r="BM308" s="272" t="s">
        <v>614</v>
      </c>
    </row>
    <row r="309" spans="1:51" s="13" customFormat="1" ht="12">
      <c r="A309" s="13"/>
      <c r="B309" s="277"/>
      <c r="C309" s="278"/>
      <c r="D309" s="273" t="s">
        <v>184</v>
      </c>
      <c r="E309" s="279" t="s">
        <v>1</v>
      </c>
      <c r="F309" s="280" t="s">
        <v>615</v>
      </c>
      <c r="G309" s="278"/>
      <c r="H309" s="281">
        <v>6.529</v>
      </c>
      <c r="I309" s="282"/>
      <c r="J309" s="278"/>
      <c r="K309" s="278"/>
      <c r="L309" s="283"/>
      <c r="M309" s="284"/>
      <c r="N309" s="285"/>
      <c r="O309" s="285"/>
      <c r="P309" s="285"/>
      <c r="Q309" s="285"/>
      <c r="R309" s="285"/>
      <c r="S309" s="285"/>
      <c r="T309" s="286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87" t="s">
        <v>184</v>
      </c>
      <c r="AU309" s="287" t="s">
        <v>88</v>
      </c>
      <c r="AV309" s="13" t="s">
        <v>88</v>
      </c>
      <c r="AW309" s="13" t="s">
        <v>32</v>
      </c>
      <c r="AX309" s="13" t="s">
        <v>86</v>
      </c>
      <c r="AY309" s="287" t="s">
        <v>174</v>
      </c>
    </row>
    <row r="310" spans="1:65" s="2" customFormat="1" ht="21.75" customHeight="1">
      <c r="A310" s="39"/>
      <c r="B310" s="40"/>
      <c r="C310" s="260" t="s">
        <v>616</v>
      </c>
      <c r="D310" s="260" t="s">
        <v>176</v>
      </c>
      <c r="E310" s="261" t="s">
        <v>617</v>
      </c>
      <c r="F310" s="262" t="s">
        <v>618</v>
      </c>
      <c r="G310" s="263" t="s">
        <v>338</v>
      </c>
      <c r="H310" s="264">
        <v>12.77</v>
      </c>
      <c r="I310" s="265"/>
      <c r="J310" s="266">
        <f>ROUND(I310*H310,2)</f>
        <v>0</v>
      </c>
      <c r="K310" s="267"/>
      <c r="L310" s="42"/>
      <c r="M310" s="268" t="s">
        <v>1</v>
      </c>
      <c r="N310" s="269" t="s">
        <v>43</v>
      </c>
      <c r="O310" s="92"/>
      <c r="P310" s="270">
        <f>O310*H310</f>
        <v>0</v>
      </c>
      <c r="Q310" s="270">
        <v>0</v>
      </c>
      <c r="R310" s="270">
        <f>Q310*H310</f>
        <v>0</v>
      </c>
      <c r="S310" s="270">
        <v>0</v>
      </c>
      <c r="T310" s="271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72" t="s">
        <v>256</v>
      </c>
      <c r="AT310" s="272" t="s">
        <v>176</v>
      </c>
      <c r="AU310" s="272" t="s">
        <v>88</v>
      </c>
      <c r="AY310" s="16" t="s">
        <v>174</v>
      </c>
      <c r="BE310" s="144">
        <f>IF(N310="základní",J310,0)</f>
        <v>0</v>
      </c>
      <c r="BF310" s="144">
        <f>IF(N310="snížená",J310,0)</f>
        <v>0</v>
      </c>
      <c r="BG310" s="144">
        <f>IF(N310="zákl. přenesená",J310,0)</f>
        <v>0</v>
      </c>
      <c r="BH310" s="144">
        <f>IF(N310="sníž. přenesená",J310,0)</f>
        <v>0</v>
      </c>
      <c r="BI310" s="144">
        <f>IF(N310="nulová",J310,0)</f>
        <v>0</v>
      </c>
      <c r="BJ310" s="16" t="s">
        <v>86</v>
      </c>
      <c r="BK310" s="144">
        <f>ROUND(I310*H310,2)</f>
        <v>0</v>
      </c>
      <c r="BL310" s="16" t="s">
        <v>256</v>
      </c>
      <c r="BM310" s="272" t="s">
        <v>619</v>
      </c>
    </row>
    <row r="311" spans="1:47" s="2" customFormat="1" ht="12">
      <c r="A311" s="39"/>
      <c r="B311" s="40"/>
      <c r="C311" s="41"/>
      <c r="D311" s="273" t="s">
        <v>182</v>
      </c>
      <c r="E311" s="41"/>
      <c r="F311" s="274" t="s">
        <v>620</v>
      </c>
      <c r="G311" s="41"/>
      <c r="H311" s="41"/>
      <c r="I311" s="160"/>
      <c r="J311" s="41"/>
      <c r="K311" s="41"/>
      <c r="L311" s="42"/>
      <c r="M311" s="275"/>
      <c r="N311" s="276"/>
      <c r="O311" s="92"/>
      <c r="P311" s="92"/>
      <c r="Q311" s="92"/>
      <c r="R311" s="92"/>
      <c r="S311" s="92"/>
      <c r="T311" s="93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6" t="s">
        <v>182</v>
      </c>
      <c r="AU311" s="16" t="s">
        <v>88</v>
      </c>
    </row>
    <row r="312" spans="1:51" s="13" customFormat="1" ht="12">
      <c r="A312" s="13"/>
      <c r="B312" s="277"/>
      <c r="C312" s="278"/>
      <c r="D312" s="273" t="s">
        <v>184</v>
      </c>
      <c r="E312" s="279" t="s">
        <v>1</v>
      </c>
      <c r="F312" s="280" t="s">
        <v>341</v>
      </c>
      <c r="G312" s="278"/>
      <c r="H312" s="281">
        <v>12.77</v>
      </c>
      <c r="I312" s="282"/>
      <c r="J312" s="278"/>
      <c r="K312" s="278"/>
      <c r="L312" s="283"/>
      <c r="M312" s="284"/>
      <c r="N312" s="285"/>
      <c r="O312" s="285"/>
      <c r="P312" s="285"/>
      <c r="Q312" s="285"/>
      <c r="R312" s="285"/>
      <c r="S312" s="285"/>
      <c r="T312" s="286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87" t="s">
        <v>184</v>
      </c>
      <c r="AU312" s="287" t="s">
        <v>88</v>
      </c>
      <c r="AV312" s="13" t="s">
        <v>88</v>
      </c>
      <c r="AW312" s="13" t="s">
        <v>32</v>
      </c>
      <c r="AX312" s="13" t="s">
        <v>86</v>
      </c>
      <c r="AY312" s="287" t="s">
        <v>174</v>
      </c>
    </row>
    <row r="313" spans="1:65" s="2" customFormat="1" ht="16.5" customHeight="1">
      <c r="A313" s="39"/>
      <c r="B313" s="40"/>
      <c r="C313" s="288" t="s">
        <v>621</v>
      </c>
      <c r="D313" s="288" t="s">
        <v>199</v>
      </c>
      <c r="E313" s="289" t="s">
        <v>622</v>
      </c>
      <c r="F313" s="290" t="s">
        <v>623</v>
      </c>
      <c r="G313" s="291" t="s">
        <v>179</v>
      </c>
      <c r="H313" s="292">
        <v>0.061</v>
      </c>
      <c r="I313" s="293"/>
      <c r="J313" s="294">
        <f>ROUND(I313*H313,2)</f>
        <v>0</v>
      </c>
      <c r="K313" s="295"/>
      <c r="L313" s="296"/>
      <c r="M313" s="297" t="s">
        <v>1</v>
      </c>
      <c r="N313" s="298" t="s">
        <v>43</v>
      </c>
      <c r="O313" s="92"/>
      <c r="P313" s="270">
        <f>O313*H313</f>
        <v>0</v>
      </c>
      <c r="Q313" s="270">
        <v>0.55</v>
      </c>
      <c r="R313" s="270">
        <f>Q313*H313</f>
        <v>0.03355</v>
      </c>
      <c r="S313" s="270">
        <v>0</v>
      </c>
      <c r="T313" s="271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72" t="s">
        <v>335</v>
      </c>
      <c r="AT313" s="272" t="s">
        <v>199</v>
      </c>
      <c r="AU313" s="272" t="s">
        <v>88</v>
      </c>
      <c r="AY313" s="16" t="s">
        <v>174</v>
      </c>
      <c r="BE313" s="144">
        <f>IF(N313="základní",J313,0)</f>
        <v>0</v>
      </c>
      <c r="BF313" s="144">
        <f>IF(N313="snížená",J313,0)</f>
        <v>0</v>
      </c>
      <c r="BG313" s="144">
        <f>IF(N313="zákl. přenesená",J313,0)</f>
        <v>0</v>
      </c>
      <c r="BH313" s="144">
        <f>IF(N313="sníž. přenesená",J313,0)</f>
        <v>0</v>
      </c>
      <c r="BI313" s="144">
        <f>IF(N313="nulová",J313,0)</f>
        <v>0</v>
      </c>
      <c r="BJ313" s="16" t="s">
        <v>86</v>
      </c>
      <c r="BK313" s="144">
        <f>ROUND(I313*H313,2)</f>
        <v>0</v>
      </c>
      <c r="BL313" s="16" t="s">
        <v>256</v>
      </c>
      <c r="BM313" s="272" t="s">
        <v>624</v>
      </c>
    </row>
    <row r="314" spans="1:51" s="13" customFormat="1" ht="12">
      <c r="A314" s="13"/>
      <c r="B314" s="277"/>
      <c r="C314" s="278"/>
      <c r="D314" s="273" t="s">
        <v>184</v>
      </c>
      <c r="E314" s="279" t="s">
        <v>1</v>
      </c>
      <c r="F314" s="280" t="s">
        <v>625</v>
      </c>
      <c r="G314" s="278"/>
      <c r="H314" s="281">
        <v>0.061</v>
      </c>
      <c r="I314" s="282"/>
      <c r="J314" s="278"/>
      <c r="K314" s="278"/>
      <c r="L314" s="283"/>
      <c r="M314" s="284"/>
      <c r="N314" s="285"/>
      <c r="O314" s="285"/>
      <c r="P314" s="285"/>
      <c r="Q314" s="285"/>
      <c r="R314" s="285"/>
      <c r="S314" s="285"/>
      <c r="T314" s="286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87" t="s">
        <v>184</v>
      </c>
      <c r="AU314" s="287" t="s">
        <v>88</v>
      </c>
      <c r="AV314" s="13" t="s">
        <v>88</v>
      </c>
      <c r="AW314" s="13" t="s">
        <v>32</v>
      </c>
      <c r="AX314" s="13" t="s">
        <v>86</v>
      </c>
      <c r="AY314" s="287" t="s">
        <v>174</v>
      </c>
    </row>
    <row r="315" spans="1:65" s="2" customFormat="1" ht="21.75" customHeight="1">
      <c r="A315" s="39"/>
      <c r="B315" s="40"/>
      <c r="C315" s="288" t="s">
        <v>626</v>
      </c>
      <c r="D315" s="288" t="s">
        <v>199</v>
      </c>
      <c r="E315" s="289" t="s">
        <v>627</v>
      </c>
      <c r="F315" s="290" t="s">
        <v>628</v>
      </c>
      <c r="G315" s="291" t="s">
        <v>232</v>
      </c>
      <c r="H315" s="292">
        <v>4.725</v>
      </c>
      <c r="I315" s="293"/>
      <c r="J315" s="294">
        <f>ROUND(I315*H315,2)</f>
        <v>0</v>
      </c>
      <c r="K315" s="295"/>
      <c r="L315" s="296"/>
      <c r="M315" s="297" t="s">
        <v>1</v>
      </c>
      <c r="N315" s="298" t="s">
        <v>43</v>
      </c>
      <c r="O315" s="92"/>
      <c r="P315" s="270">
        <f>O315*H315</f>
        <v>0</v>
      </c>
      <c r="Q315" s="270">
        <v>0.0128</v>
      </c>
      <c r="R315" s="270">
        <f>Q315*H315</f>
        <v>0.06048</v>
      </c>
      <c r="S315" s="270">
        <v>0</v>
      </c>
      <c r="T315" s="271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72" t="s">
        <v>335</v>
      </c>
      <c r="AT315" s="272" t="s">
        <v>199</v>
      </c>
      <c r="AU315" s="272" t="s">
        <v>88</v>
      </c>
      <c r="AY315" s="16" t="s">
        <v>174</v>
      </c>
      <c r="BE315" s="144">
        <f>IF(N315="základní",J315,0)</f>
        <v>0</v>
      </c>
      <c r="BF315" s="144">
        <f>IF(N315="snížená",J315,0)</f>
        <v>0</v>
      </c>
      <c r="BG315" s="144">
        <f>IF(N315="zákl. přenesená",J315,0)</f>
        <v>0</v>
      </c>
      <c r="BH315" s="144">
        <f>IF(N315="sníž. přenesená",J315,0)</f>
        <v>0</v>
      </c>
      <c r="BI315" s="144">
        <f>IF(N315="nulová",J315,0)</f>
        <v>0</v>
      </c>
      <c r="BJ315" s="16" t="s">
        <v>86</v>
      </c>
      <c r="BK315" s="144">
        <f>ROUND(I315*H315,2)</f>
        <v>0</v>
      </c>
      <c r="BL315" s="16" t="s">
        <v>256</v>
      </c>
      <c r="BM315" s="272" t="s">
        <v>629</v>
      </c>
    </row>
    <row r="316" spans="1:51" s="13" customFormat="1" ht="12">
      <c r="A316" s="13"/>
      <c r="B316" s="277"/>
      <c r="C316" s="278"/>
      <c r="D316" s="273" t="s">
        <v>184</v>
      </c>
      <c r="E316" s="279" t="s">
        <v>1</v>
      </c>
      <c r="F316" s="280" t="s">
        <v>630</v>
      </c>
      <c r="G316" s="278"/>
      <c r="H316" s="281">
        <v>4.725</v>
      </c>
      <c r="I316" s="282"/>
      <c r="J316" s="278"/>
      <c r="K316" s="278"/>
      <c r="L316" s="283"/>
      <c r="M316" s="284"/>
      <c r="N316" s="285"/>
      <c r="O316" s="285"/>
      <c r="P316" s="285"/>
      <c r="Q316" s="285"/>
      <c r="R316" s="285"/>
      <c r="S316" s="285"/>
      <c r="T316" s="286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87" t="s">
        <v>184</v>
      </c>
      <c r="AU316" s="287" t="s">
        <v>88</v>
      </c>
      <c r="AV316" s="13" t="s">
        <v>88</v>
      </c>
      <c r="AW316" s="13" t="s">
        <v>32</v>
      </c>
      <c r="AX316" s="13" t="s">
        <v>86</v>
      </c>
      <c r="AY316" s="287" t="s">
        <v>174</v>
      </c>
    </row>
    <row r="317" spans="1:65" s="2" customFormat="1" ht="21.75" customHeight="1">
      <c r="A317" s="39"/>
      <c r="B317" s="40"/>
      <c r="C317" s="288" t="s">
        <v>631</v>
      </c>
      <c r="D317" s="288" t="s">
        <v>199</v>
      </c>
      <c r="E317" s="289" t="s">
        <v>632</v>
      </c>
      <c r="F317" s="290" t="s">
        <v>633</v>
      </c>
      <c r="G317" s="291" t="s">
        <v>232</v>
      </c>
      <c r="H317" s="292">
        <v>3.831</v>
      </c>
      <c r="I317" s="293"/>
      <c r="J317" s="294">
        <f>ROUND(I317*H317,2)</f>
        <v>0</v>
      </c>
      <c r="K317" s="295"/>
      <c r="L317" s="296"/>
      <c r="M317" s="297" t="s">
        <v>1</v>
      </c>
      <c r="N317" s="298" t="s">
        <v>43</v>
      </c>
      <c r="O317" s="92"/>
      <c r="P317" s="270">
        <f>O317*H317</f>
        <v>0</v>
      </c>
      <c r="Q317" s="270">
        <v>0.0018</v>
      </c>
      <c r="R317" s="270">
        <f>Q317*H317</f>
        <v>0.0068958</v>
      </c>
      <c r="S317" s="270">
        <v>0</v>
      </c>
      <c r="T317" s="271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72" t="s">
        <v>335</v>
      </c>
      <c r="AT317" s="272" t="s">
        <v>199</v>
      </c>
      <c r="AU317" s="272" t="s">
        <v>88</v>
      </c>
      <c r="AY317" s="16" t="s">
        <v>174</v>
      </c>
      <c r="BE317" s="144">
        <f>IF(N317="základní",J317,0)</f>
        <v>0</v>
      </c>
      <c r="BF317" s="144">
        <f>IF(N317="snížená",J317,0)</f>
        <v>0</v>
      </c>
      <c r="BG317" s="144">
        <f>IF(N317="zákl. přenesená",J317,0)</f>
        <v>0</v>
      </c>
      <c r="BH317" s="144">
        <f>IF(N317="sníž. přenesená",J317,0)</f>
        <v>0</v>
      </c>
      <c r="BI317" s="144">
        <f>IF(N317="nulová",J317,0)</f>
        <v>0</v>
      </c>
      <c r="BJ317" s="16" t="s">
        <v>86</v>
      </c>
      <c r="BK317" s="144">
        <f>ROUND(I317*H317,2)</f>
        <v>0</v>
      </c>
      <c r="BL317" s="16" t="s">
        <v>256</v>
      </c>
      <c r="BM317" s="272" t="s">
        <v>634</v>
      </c>
    </row>
    <row r="318" spans="1:51" s="13" customFormat="1" ht="12">
      <c r="A318" s="13"/>
      <c r="B318" s="277"/>
      <c r="C318" s="278"/>
      <c r="D318" s="273" t="s">
        <v>184</v>
      </c>
      <c r="E318" s="279" t="s">
        <v>1</v>
      </c>
      <c r="F318" s="280" t="s">
        <v>635</v>
      </c>
      <c r="G318" s="278"/>
      <c r="H318" s="281">
        <v>3.831</v>
      </c>
      <c r="I318" s="282"/>
      <c r="J318" s="278"/>
      <c r="K318" s="278"/>
      <c r="L318" s="283"/>
      <c r="M318" s="284"/>
      <c r="N318" s="285"/>
      <c r="O318" s="285"/>
      <c r="P318" s="285"/>
      <c r="Q318" s="285"/>
      <c r="R318" s="285"/>
      <c r="S318" s="285"/>
      <c r="T318" s="286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87" t="s">
        <v>184</v>
      </c>
      <c r="AU318" s="287" t="s">
        <v>88</v>
      </c>
      <c r="AV318" s="13" t="s">
        <v>88</v>
      </c>
      <c r="AW318" s="13" t="s">
        <v>32</v>
      </c>
      <c r="AX318" s="13" t="s">
        <v>86</v>
      </c>
      <c r="AY318" s="287" t="s">
        <v>174</v>
      </c>
    </row>
    <row r="319" spans="1:65" s="2" customFormat="1" ht="16.5" customHeight="1">
      <c r="A319" s="39"/>
      <c r="B319" s="40"/>
      <c r="C319" s="260" t="s">
        <v>636</v>
      </c>
      <c r="D319" s="260" t="s">
        <v>176</v>
      </c>
      <c r="E319" s="261" t="s">
        <v>637</v>
      </c>
      <c r="F319" s="262" t="s">
        <v>638</v>
      </c>
      <c r="G319" s="263" t="s">
        <v>338</v>
      </c>
      <c r="H319" s="264">
        <v>2.6</v>
      </c>
      <c r="I319" s="265"/>
      <c r="J319" s="266">
        <f>ROUND(I319*H319,2)</f>
        <v>0</v>
      </c>
      <c r="K319" s="267"/>
      <c r="L319" s="42"/>
      <c r="M319" s="268" t="s">
        <v>1</v>
      </c>
      <c r="N319" s="269" t="s">
        <v>43</v>
      </c>
      <c r="O319" s="92"/>
      <c r="P319" s="270">
        <f>O319*H319</f>
        <v>0</v>
      </c>
      <c r="Q319" s="270">
        <v>0</v>
      </c>
      <c r="R319" s="270">
        <f>Q319*H319</f>
        <v>0</v>
      </c>
      <c r="S319" s="270">
        <v>0.02</v>
      </c>
      <c r="T319" s="271">
        <f>S319*H319</f>
        <v>0.052000000000000005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72" t="s">
        <v>256</v>
      </c>
      <c r="AT319" s="272" t="s">
        <v>176</v>
      </c>
      <c r="AU319" s="272" t="s">
        <v>88</v>
      </c>
      <c r="AY319" s="16" t="s">
        <v>174</v>
      </c>
      <c r="BE319" s="144">
        <f>IF(N319="základní",J319,0)</f>
        <v>0</v>
      </c>
      <c r="BF319" s="144">
        <f>IF(N319="snížená",J319,0)</f>
        <v>0</v>
      </c>
      <c r="BG319" s="144">
        <f>IF(N319="zákl. přenesená",J319,0)</f>
        <v>0</v>
      </c>
      <c r="BH319" s="144">
        <f>IF(N319="sníž. přenesená",J319,0)</f>
        <v>0</v>
      </c>
      <c r="BI319" s="144">
        <f>IF(N319="nulová",J319,0)</f>
        <v>0</v>
      </c>
      <c r="BJ319" s="16" t="s">
        <v>86</v>
      </c>
      <c r="BK319" s="144">
        <f>ROUND(I319*H319,2)</f>
        <v>0</v>
      </c>
      <c r="BL319" s="16" t="s">
        <v>256</v>
      </c>
      <c r="BM319" s="272" t="s">
        <v>639</v>
      </c>
    </row>
    <row r="320" spans="1:51" s="13" customFormat="1" ht="12">
      <c r="A320" s="13"/>
      <c r="B320" s="277"/>
      <c r="C320" s="278"/>
      <c r="D320" s="273" t="s">
        <v>184</v>
      </c>
      <c r="E320" s="279" t="s">
        <v>1</v>
      </c>
      <c r="F320" s="280" t="s">
        <v>640</v>
      </c>
      <c r="G320" s="278"/>
      <c r="H320" s="281">
        <v>2.6</v>
      </c>
      <c r="I320" s="282"/>
      <c r="J320" s="278"/>
      <c r="K320" s="278"/>
      <c r="L320" s="283"/>
      <c r="M320" s="284"/>
      <c r="N320" s="285"/>
      <c r="O320" s="285"/>
      <c r="P320" s="285"/>
      <c r="Q320" s="285"/>
      <c r="R320" s="285"/>
      <c r="S320" s="285"/>
      <c r="T320" s="286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87" t="s">
        <v>184</v>
      </c>
      <c r="AU320" s="287" t="s">
        <v>88</v>
      </c>
      <c r="AV320" s="13" t="s">
        <v>88</v>
      </c>
      <c r="AW320" s="13" t="s">
        <v>32</v>
      </c>
      <c r="AX320" s="13" t="s">
        <v>86</v>
      </c>
      <c r="AY320" s="287" t="s">
        <v>174</v>
      </c>
    </row>
    <row r="321" spans="1:65" s="2" customFormat="1" ht="16.5" customHeight="1">
      <c r="A321" s="39"/>
      <c r="B321" s="40"/>
      <c r="C321" s="260" t="s">
        <v>641</v>
      </c>
      <c r="D321" s="260" t="s">
        <v>176</v>
      </c>
      <c r="E321" s="261" t="s">
        <v>642</v>
      </c>
      <c r="F321" s="262" t="s">
        <v>643</v>
      </c>
      <c r="G321" s="263" t="s">
        <v>338</v>
      </c>
      <c r="H321" s="264">
        <v>27.58</v>
      </c>
      <c r="I321" s="265"/>
      <c r="J321" s="266">
        <f>ROUND(I321*H321,2)</f>
        <v>0</v>
      </c>
      <c r="K321" s="267"/>
      <c r="L321" s="42"/>
      <c r="M321" s="268" t="s">
        <v>1</v>
      </c>
      <c r="N321" s="269" t="s">
        <v>43</v>
      </c>
      <c r="O321" s="92"/>
      <c r="P321" s="270">
        <f>O321*H321</f>
        <v>0</v>
      </c>
      <c r="Q321" s="270">
        <v>0</v>
      </c>
      <c r="R321" s="270">
        <f>Q321*H321</f>
        <v>0</v>
      </c>
      <c r="S321" s="270">
        <v>0.02</v>
      </c>
      <c r="T321" s="271">
        <f>S321*H321</f>
        <v>0.5516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72" t="s">
        <v>256</v>
      </c>
      <c r="AT321" s="272" t="s">
        <v>176</v>
      </c>
      <c r="AU321" s="272" t="s">
        <v>88</v>
      </c>
      <c r="AY321" s="16" t="s">
        <v>174</v>
      </c>
      <c r="BE321" s="144">
        <f>IF(N321="základní",J321,0)</f>
        <v>0</v>
      </c>
      <c r="BF321" s="144">
        <f>IF(N321="snížená",J321,0)</f>
        <v>0</v>
      </c>
      <c r="BG321" s="144">
        <f>IF(N321="zákl. přenesená",J321,0)</f>
        <v>0</v>
      </c>
      <c r="BH321" s="144">
        <f>IF(N321="sníž. přenesená",J321,0)</f>
        <v>0</v>
      </c>
      <c r="BI321" s="144">
        <f>IF(N321="nulová",J321,0)</f>
        <v>0</v>
      </c>
      <c r="BJ321" s="16" t="s">
        <v>86</v>
      </c>
      <c r="BK321" s="144">
        <f>ROUND(I321*H321,2)</f>
        <v>0</v>
      </c>
      <c r="BL321" s="16" t="s">
        <v>256</v>
      </c>
      <c r="BM321" s="272" t="s">
        <v>644</v>
      </c>
    </row>
    <row r="322" spans="1:51" s="13" customFormat="1" ht="12">
      <c r="A322" s="13"/>
      <c r="B322" s="277"/>
      <c r="C322" s="278"/>
      <c r="D322" s="273" t="s">
        <v>184</v>
      </c>
      <c r="E322" s="279" t="s">
        <v>1</v>
      </c>
      <c r="F322" s="280" t="s">
        <v>645</v>
      </c>
      <c r="G322" s="278"/>
      <c r="H322" s="281">
        <v>27.58</v>
      </c>
      <c r="I322" s="282"/>
      <c r="J322" s="278"/>
      <c r="K322" s="278"/>
      <c r="L322" s="283"/>
      <c r="M322" s="284"/>
      <c r="N322" s="285"/>
      <c r="O322" s="285"/>
      <c r="P322" s="285"/>
      <c r="Q322" s="285"/>
      <c r="R322" s="285"/>
      <c r="S322" s="285"/>
      <c r="T322" s="286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87" t="s">
        <v>184</v>
      </c>
      <c r="AU322" s="287" t="s">
        <v>88</v>
      </c>
      <c r="AV322" s="13" t="s">
        <v>88</v>
      </c>
      <c r="AW322" s="13" t="s">
        <v>32</v>
      </c>
      <c r="AX322" s="13" t="s">
        <v>86</v>
      </c>
      <c r="AY322" s="287" t="s">
        <v>174</v>
      </c>
    </row>
    <row r="323" spans="1:65" s="2" customFormat="1" ht="21.75" customHeight="1">
      <c r="A323" s="39"/>
      <c r="B323" s="40"/>
      <c r="C323" s="260" t="s">
        <v>646</v>
      </c>
      <c r="D323" s="260" t="s">
        <v>176</v>
      </c>
      <c r="E323" s="261" t="s">
        <v>647</v>
      </c>
      <c r="F323" s="262" t="s">
        <v>648</v>
      </c>
      <c r="G323" s="263" t="s">
        <v>338</v>
      </c>
      <c r="H323" s="264">
        <v>108.857</v>
      </c>
      <c r="I323" s="265"/>
      <c r="J323" s="266">
        <f>ROUND(I323*H323,2)</f>
        <v>0</v>
      </c>
      <c r="K323" s="267"/>
      <c r="L323" s="42"/>
      <c r="M323" s="268" t="s">
        <v>1</v>
      </c>
      <c r="N323" s="269" t="s">
        <v>43</v>
      </c>
      <c r="O323" s="92"/>
      <c r="P323" s="270">
        <f>O323*H323</f>
        <v>0</v>
      </c>
      <c r="Q323" s="270">
        <v>0</v>
      </c>
      <c r="R323" s="270">
        <f>Q323*H323</f>
        <v>0</v>
      </c>
      <c r="S323" s="270">
        <v>0.02475</v>
      </c>
      <c r="T323" s="271">
        <f>S323*H323</f>
        <v>2.6942107500000003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72" t="s">
        <v>256</v>
      </c>
      <c r="AT323" s="272" t="s">
        <v>176</v>
      </c>
      <c r="AU323" s="272" t="s">
        <v>88</v>
      </c>
      <c r="AY323" s="16" t="s">
        <v>174</v>
      </c>
      <c r="BE323" s="144">
        <f>IF(N323="základní",J323,0)</f>
        <v>0</v>
      </c>
      <c r="BF323" s="144">
        <f>IF(N323="snížená",J323,0)</f>
        <v>0</v>
      </c>
      <c r="BG323" s="144">
        <f>IF(N323="zákl. přenesená",J323,0)</f>
        <v>0</v>
      </c>
      <c r="BH323" s="144">
        <f>IF(N323="sníž. přenesená",J323,0)</f>
        <v>0</v>
      </c>
      <c r="BI323" s="144">
        <f>IF(N323="nulová",J323,0)</f>
        <v>0</v>
      </c>
      <c r="BJ323" s="16" t="s">
        <v>86</v>
      </c>
      <c r="BK323" s="144">
        <f>ROUND(I323*H323,2)</f>
        <v>0</v>
      </c>
      <c r="BL323" s="16" t="s">
        <v>256</v>
      </c>
      <c r="BM323" s="272" t="s">
        <v>649</v>
      </c>
    </row>
    <row r="324" spans="1:47" s="2" customFormat="1" ht="12">
      <c r="A324" s="39"/>
      <c r="B324" s="40"/>
      <c r="C324" s="41"/>
      <c r="D324" s="273" t="s">
        <v>182</v>
      </c>
      <c r="E324" s="41"/>
      <c r="F324" s="274" t="s">
        <v>650</v>
      </c>
      <c r="G324" s="41"/>
      <c r="H324" s="41"/>
      <c r="I324" s="160"/>
      <c r="J324" s="41"/>
      <c r="K324" s="41"/>
      <c r="L324" s="42"/>
      <c r="M324" s="275"/>
      <c r="N324" s="276"/>
      <c r="O324" s="92"/>
      <c r="P324" s="92"/>
      <c r="Q324" s="92"/>
      <c r="R324" s="92"/>
      <c r="S324" s="92"/>
      <c r="T324" s="93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6" t="s">
        <v>182</v>
      </c>
      <c r="AU324" s="16" t="s">
        <v>88</v>
      </c>
    </row>
    <row r="325" spans="1:51" s="13" customFormat="1" ht="12">
      <c r="A325" s="13"/>
      <c r="B325" s="277"/>
      <c r="C325" s="278"/>
      <c r="D325" s="273" t="s">
        <v>184</v>
      </c>
      <c r="E325" s="279" t="s">
        <v>1</v>
      </c>
      <c r="F325" s="280" t="s">
        <v>651</v>
      </c>
      <c r="G325" s="278"/>
      <c r="H325" s="281">
        <v>108.857</v>
      </c>
      <c r="I325" s="282"/>
      <c r="J325" s="278"/>
      <c r="K325" s="278"/>
      <c r="L325" s="283"/>
      <c r="M325" s="284"/>
      <c r="N325" s="285"/>
      <c r="O325" s="285"/>
      <c r="P325" s="285"/>
      <c r="Q325" s="285"/>
      <c r="R325" s="285"/>
      <c r="S325" s="285"/>
      <c r="T325" s="286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87" t="s">
        <v>184</v>
      </c>
      <c r="AU325" s="287" t="s">
        <v>88</v>
      </c>
      <c r="AV325" s="13" t="s">
        <v>88</v>
      </c>
      <c r="AW325" s="13" t="s">
        <v>32</v>
      </c>
      <c r="AX325" s="13" t="s">
        <v>86</v>
      </c>
      <c r="AY325" s="287" t="s">
        <v>174</v>
      </c>
    </row>
    <row r="326" spans="1:65" s="2" customFormat="1" ht="21.75" customHeight="1">
      <c r="A326" s="39"/>
      <c r="B326" s="40"/>
      <c r="C326" s="260" t="s">
        <v>652</v>
      </c>
      <c r="D326" s="260" t="s">
        <v>176</v>
      </c>
      <c r="E326" s="261" t="s">
        <v>653</v>
      </c>
      <c r="F326" s="262" t="s">
        <v>654</v>
      </c>
      <c r="G326" s="263" t="s">
        <v>338</v>
      </c>
      <c r="H326" s="264">
        <v>1.35</v>
      </c>
      <c r="I326" s="265"/>
      <c r="J326" s="266">
        <f>ROUND(I326*H326,2)</f>
        <v>0</v>
      </c>
      <c r="K326" s="267"/>
      <c r="L326" s="42"/>
      <c r="M326" s="268" t="s">
        <v>1</v>
      </c>
      <c r="N326" s="269" t="s">
        <v>43</v>
      </c>
      <c r="O326" s="92"/>
      <c r="P326" s="270">
        <f>O326*H326</f>
        <v>0</v>
      </c>
      <c r="Q326" s="270">
        <v>0</v>
      </c>
      <c r="R326" s="270">
        <f>Q326*H326</f>
        <v>0</v>
      </c>
      <c r="S326" s="270">
        <v>0</v>
      </c>
      <c r="T326" s="271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72" t="s">
        <v>256</v>
      </c>
      <c r="AT326" s="272" t="s">
        <v>176</v>
      </c>
      <c r="AU326" s="272" t="s">
        <v>88</v>
      </c>
      <c r="AY326" s="16" t="s">
        <v>174</v>
      </c>
      <c r="BE326" s="144">
        <f>IF(N326="základní",J326,0)</f>
        <v>0</v>
      </c>
      <c r="BF326" s="144">
        <f>IF(N326="snížená",J326,0)</f>
        <v>0</v>
      </c>
      <c r="BG326" s="144">
        <f>IF(N326="zákl. přenesená",J326,0)</f>
        <v>0</v>
      </c>
      <c r="BH326" s="144">
        <f>IF(N326="sníž. přenesená",J326,0)</f>
        <v>0</v>
      </c>
      <c r="BI326" s="144">
        <f>IF(N326="nulová",J326,0)</f>
        <v>0</v>
      </c>
      <c r="BJ326" s="16" t="s">
        <v>86</v>
      </c>
      <c r="BK326" s="144">
        <f>ROUND(I326*H326,2)</f>
        <v>0</v>
      </c>
      <c r="BL326" s="16" t="s">
        <v>256</v>
      </c>
      <c r="BM326" s="272" t="s">
        <v>655</v>
      </c>
    </row>
    <row r="327" spans="1:65" s="2" customFormat="1" ht="16.5" customHeight="1">
      <c r="A327" s="39"/>
      <c r="B327" s="40"/>
      <c r="C327" s="288" t="s">
        <v>656</v>
      </c>
      <c r="D327" s="288" t="s">
        <v>199</v>
      </c>
      <c r="E327" s="289" t="s">
        <v>657</v>
      </c>
      <c r="F327" s="290" t="s">
        <v>658</v>
      </c>
      <c r="G327" s="291" t="s">
        <v>179</v>
      </c>
      <c r="H327" s="292">
        <v>0.044</v>
      </c>
      <c r="I327" s="293"/>
      <c r="J327" s="294">
        <f>ROUND(I327*H327,2)</f>
        <v>0</v>
      </c>
      <c r="K327" s="295"/>
      <c r="L327" s="296"/>
      <c r="M327" s="297" t="s">
        <v>1</v>
      </c>
      <c r="N327" s="298" t="s">
        <v>43</v>
      </c>
      <c r="O327" s="92"/>
      <c r="P327" s="270">
        <f>O327*H327</f>
        <v>0</v>
      </c>
      <c r="Q327" s="270">
        <v>0.55</v>
      </c>
      <c r="R327" s="270">
        <f>Q327*H327</f>
        <v>0.0242</v>
      </c>
      <c r="S327" s="270">
        <v>0</v>
      </c>
      <c r="T327" s="271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72" t="s">
        <v>335</v>
      </c>
      <c r="AT327" s="272" t="s">
        <v>199</v>
      </c>
      <c r="AU327" s="272" t="s">
        <v>88</v>
      </c>
      <c r="AY327" s="16" t="s">
        <v>174</v>
      </c>
      <c r="BE327" s="144">
        <f>IF(N327="základní",J327,0)</f>
        <v>0</v>
      </c>
      <c r="BF327" s="144">
        <f>IF(N327="snížená",J327,0)</f>
        <v>0</v>
      </c>
      <c r="BG327" s="144">
        <f>IF(N327="zákl. přenesená",J327,0)</f>
        <v>0</v>
      </c>
      <c r="BH327" s="144">
        <f>IF(N327="sníž. přenesená",J327,0)</f>
        <v>0</v>
      </c>
      <c r="BI327" s="144">
        <f>IF(N327="nulová",J327,0)</f>
        <v>0</v>
      </c>
      <c r="BJ327" s="16" t="s">
        <v>86</v>
      </c>
      <c r="BK327" s="144">
        <f>ROUND(I327*H327,2)</f>
        <v>0</v>
      </c>
      <c r="BL327" s="16" t="s">
        <v>256</v>
      </c>
      <c r="BM327" s="272" t="s">
        <v>659</v>
      </c>
    </row>
    <row r="328" spans="1:51" s="13" customFormat="1" ht="12">
      <c r="A328" s="13"/>
      <c r="B328" s="277"/>
      <c r="C328" s="278"/>
      <c r="D328" s="273" t="s">
        <v>184</v>
      </c>
      <c r="E328" s="279" t="s">
        <v>1</v>
      </c>
      <c r="F328" s="280" t="s">
        <v>660</v>
      </c>
      <c r="G328" s="278"/>
      <c r="H328" s="281">
        <v>0.044</v>
      </c>
      <c r="I328" s="282"/>
      <c r="J328" s="278"/>
      <c r="K328" s="278"/>
      <c r="L328" s="283"/>
      <c r="M328" s="284"/>
      <c r="N328" s="285"/>
      <c r="O328" s="285"/>
      <c r="P328" s="285"/>
      <c r="Q328" s="285"/>
      <c r="R328" s="285"/>
      <c r="S328" s="285"/>
      <c r="T328" s="286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87" t="s">
        <v>184</v>
      </c>
      <c r="AU328" s="287" t="s">
        <v>88</v>
      </c>
      <c r="AV328" s="13" t="s">
        <v>88</v>
      </c>
      <c r="AW328" s="13" t="s">
        <v>32</v>
      </c>
      <c r="AX328" s="13" t="s">
        <v>86</v>
      </c>
      <c r="AY328" s="287" t="s">
        <v>174</v>
      </c>
    </row>
    <row r="329" spans="1:65" s="2" customFormat="1" ht="21.75" customHeight="1">
      <c r="A329" s="39"/>
      <c r="B329" s="40"/>
      <c r="C329" s="260" t="s">
        <v>661</v>
      </c>
      <c r="D329" s="260" t="s">
        <v>176</v>
      </c>
      <c r="E329" s="261" t="s">
        <v>662</v>
      </c>
      <c r="F329" s="262" t="s">
        <v>663</v>
      </c>
      <c r="G329" s="263" t="s">
        <v>338</v>
      </c>
      <c r="H329" s="264">
        <v>218</v>
      </c>
      <c r="I329" s="265"/>
      <c r="J329" s="266">
        <f>ROUND(I329*H329,2)</f>
        <v>0</v>
      </c>
      <c r="K329" s="267"/>
      <c r="L329" s="42"/>
      <c r="M329" s="268" t="s">
        <v>1</v>
      </c>
      <c r="N329" s="269" t="s">
        <v>43</v>
      </c>
      <c r="O329" s="92"/>
      <c r="P329" s="270">
        <f>O329*H329</f>
        <v>0</v>
      </c>
      <c r="Q329" s="270">
        <v>0.02733</v>
      </c>
      <c r="R329" s="270">
        <f>Q329*H329</f>
        <v>5.95794</v>
      </c>
      <c r="S329" s="270">
        <v>0</v>
      </c>
      <c r="T329" s="271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72" t="s">
        <v>256</v>
      </c>
      <c r="AT329" s="272" t="s">
        <v>176</v>
      </c>
      <c r="AU329" s="272" t="s">
        <v>88</v>
      </c>
      <c r="AY329" s="16" t="s">
        <v>174</v>
      </c>
      <c r="BE329" s="144">
        <f>IF(N329="základní",J329,0)</f>
        <v>0</v>
      </c>
      <c r="BF329" s="144">
        <f>IF(N329="snížená",J329,0)</f>
        <v>0</v>
      </c>
      <c r="BG329" s="144">
        <f>IF(N329="zákl. přenesená",J329,0)</f>
        <v>0</v>
      </c>
      <c r="BH329" s="144">
        <f>IF(N329="sníž. přenesená",J329,0)</f>
        <v>0</v>
      </c>
      <c r="BI329" s="144">
        <f>IF(N329="nulová",J329,0)</f>
        <v>0</v>
      </c>
      <c r="BJ329" s="16" t="s">
        <v>86</v>
      </c>
      <c r="BK329" s="144">
        <f>ROUND(I329*H329,2)</f>
        <v>0</v>
      </c>
      <c r="BL329" s="16" t="s">
        <v>256</v>
      </c>
      <c r="BM329" s="272" t="s">
        <v>664</v>
      </c>
    </row>
    <row r="330" spans="1:47" s="2" customFormat="1" ht="12">
      <c r="A330" s="39"/>
      <c r="B330" s="40"/>
      <c r="C330" s="41"/>
      <c r="D330" s="273" t="s">
        <v>182</v>
      </c>
      <c r="E330" s="41"/>
      <c r="F330" s="274" t="s">
        <v>665</v>
      </c>
      <c r="G330" s="41"/>
      <c r="H330" s="41"/>
      <c r="I330" s="160"/>
      <c r="J330" s="41"/>
      <c r="K330" s="41"/>
      <c r="L330" s="42"/>
      <c r="M330" s="275"/>
      <c r="N330" s="276"/>
      <c r="O330" s="92"/>
      <c r="P330" s="92"/>
      <c r="Q330" s="92"/>
      <c r="R330" s="92"/>
      <c r="S330" s="92"/>
      <c r="T330" s="93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6" t="s">
        <v>182</v>
      </c>
      <c r="AU330" s="16" t="s">
        <v>88</v>
      </c>
    </row>
    <row r="331" spans="1:65" s="2" customFormat="1" ht="21.75" customHeight="1">
      <c r="A331" s="39"/>
      <c r="B331" s="40"/>
      <c r="C331" s="260" t="s">
        <v>666</v>
      </c>
      <c r="D331" s="260" t="s">
        <v>176</v>
      </c>
      <c r="E331" s="261" t="s">
        <v>667</v>
      </c>
      <c r="F331" s="262" t="s">
        <v>668</v>
      </c>
      <c r="G331" s="263" t="s">
        <v>232</v>
      </c>
      <c r="H331" s="264">
        <v>259.407</v>
      </c>
      <c r="I331" s="265"/>
      <c r="J331" s="266">
        <f>ROUND(I331*H331,2)</f>
        <v>0</v>
      </c>
      <c r="K331" s="267"/>
      <c r="L331" s="42"/>
      <c r="M331" s="268" t="s">
        <v>1</v>
      </c>
      <c r="N331" s="269" t="s">
        <v>43</v>
      </c>
      <c r="O331" s="92"/>
      <c r="P331" s="270">
        <f>O331*H331</f>
        <v>0</v>
      </c>
      <c r="Q331" s="270">
        <v>0</v>
      </c>
      <c r="R331" s="270">
        <f>Q331*H331</f>
        <v>0</v>
      </c>
      <c r="S331" s="270">
        <v>0</v>
      </c>
      <c r="T331" s="271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72" t="s">
        <v>256</v>
      </c>
      <c r="AT331" s="272" t="s">
        <v>176</v>
      </c>
      <c r="AU331" s="272" t="s">
        <v>88</v>
      </c>
      <c r="AY331" s="16" t="s">
        <v>174</v>
      </c>
      <c r="BE331" s="144">
        <f>IF(N331="základní",J331,0)</f>
        <v>0</v>
      </c>
      <c r="BF331" s="144">
        <f>IF(N331="snížená",J331,0)</f>
        <v>0</v>
      </c>
      <c r="BG331" s="144">
        <f>IF(N331="zákl. přenesená",J331,0)</f>
        <v>0</v>
      </c>
      <c r="BH331" s="144">
        <f>IF(N331="sníž. přenesená",J331,0)</f>
        <v>0</v>
      </c>
      <c r="BI331" s="144">
        <f>IF(N331="nulová",J331,0)</f>
        <v>0</v>
      </c>
      <c r="BJ331" s="16" t="s">
        <v>86</v>
      </c>
      <c r="BK331" s="144">
        <f>ROUND(I331*H331,2)</f>
        <v>0</v>
      </c>
      <c r="BL331" s="16" t="s">
        <v>256</v>
      </c>
      <c r="BM331" s="272" t="s">
        <v>669</v>
      </c>
    </row>
    <row r="332" spans="1:51" s="13" customFormat="1" ht="12">
      <c r="A332" s="13"/>
      <c r="B332" s="277"/>
      <c r="C332" s="278"/>
      <c r="D332" s="273" t="s">
        <v>184</v>
      </c>
      <c r="E332" s="279" t="s">
        <v>1</v>
      </c>
      <c r="F332" s="280" t="s">
        <v>670</v>
      </c>
      <c r="G332" s="278"/>
      <c r="H332" s="281">
        <v>259.407</v>
      </c>
      <c r="I332" s="282"/>
      <c r="J332" s="278"/>
      <c r="K332" s="278"/>
      <c r="L332" s="283"/>
      <c r="M332" s="284"/>
      <c r="N332" s="285"/>
      <c r="O332" s="285"/>
      <c r="P332" s="285"/>
      <c r="Q332" s="285"/>
      <c r="R332" s="285"/>
      <c r="S332" s="285"/>
      <c r="T332" s="286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87" t="s">
        <v>184</v>
      </c>
      <c r="AU332" s="287" t="s">
        <v>88</v>
      </c>
      <c r="AV332" s="13" t="s">
        <v>88</v>
      </c>
      <c r="AW332" s="13" t="s">
        <v>32</v>
      </c>
      <c r="AX332" s="13" t="s">
        <v>86</v>
      </c>
      <c r="AY332" s="287" t="s">
        <v>174</v>
      </c>
    </row>
    <row r="333" spans="1:65" s="2" customFormat="1" ht="16.5" customHeight="1">
      <c r="A333" s="39"/>
      <c r="B333" s="40"/>
      <c r="C333" s="288" t="s">
        <v>671</v>
      </c>
      <c r="D333" s="288" t="s">
        <v>199</v>
      </c>
      <c r="E333" s="289" t="s">
        <v>672</v>
      </c>
      <c r="F333" s="290" t="s">
        <v>673</v>
      </c>
      <c r="G333" s="291" t="s">
        <v>179</v>
      </c>
      <c r="H333" s="292">
        <v>6.485</v>
      </c>
      <c r="I333" s="293"/>
      <c r="J333" s="294">
        <f>ROUND(I333*H333,2)</f>
        <v>0</v>
      </c>
      <c r="K333" s="295"/>
      <c r="L333" s="296"/>
      <c r="M333" s="297" t="s">
        <v>1</v>
      </c>
      <c r="N333" s="298" t="s">
        <v>43</v>
      </c>
      <c r="O333" s="92"/>
      <c r="P333" s="270">
        <f>O333*H333</f>
        <v>0</v>
      </c>
      <c r="Q333" s="270">
        <v>0.55</v>
      </c>
      <c r="R333" s="270">
        <f>Q333*H333</f>
        <v>3.5667500000000003</v>
      </c>
      <c r="S333" s="270">
        <v>0</v>
      </c>
      <c r="T333" s="271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72" t="s">
        <v>335</v>
      </c>
      <c r="AT333" s="272" t="s">
        <v>199</v>
      </c>
      <c r="AU333" s="272" t="s">
        <v>88</v>
      </c>
      <c r="AY333" s="16" t="s">
        <v>174</v>
      </c>
      <c r="BE333" s="144">
        <f>IF(N333="základní",J333,0)</f>
        <v>0</v>
      </c>
      <c r="BF333" s="144">
        <f>IF(N333="snížená",J333,0)</f>
        <v>0</v>
      </c>
      <c r="BG333" s="144">
        <f>IF(N333="zákl. přenesená",J333,0)</f>
        <v>0</v>
      </c>
      <c r="BH333" s="144">
        <f>IF(N333="sníž. přenesená",J333,0)</f>
        <v>0</v>
      </c>
      <c r="BI333" s="144">
        <f>IF(N333="nulová",J333,0)</f>
        <v>0</v>
      </c>
      <c r="BJ333" s="16" t="s">
        <v>86</v>
      </c>
      <c r="BK333" s="144">
        <f>ROUND(I333*H333,2)</f>
        <v>0</v>
      </c>
      <c r="BL333" s="16" t="s">
        <v>256</v>
      </c>
      <c r="BM333" s="272" t="s">
        <v>674</v>
      </c>
    </row>
    <row r="334" spans="1:51" s="13" customFormat="1" ht="12">
      <c r="A334" s="13"/>
      <c r="B334" s="277"/>
      <c r="C334" s="278"/>
      <c r="D334" s="273" t="s">
        <v>184</v>
      </c>
      <c r="E334" s="279" t="s">
        <v>1</v>
      </c>
      <c r="F334" s="280" t="s">
        <v>675</v>
      </c>
      <c r="G334" s="278"/>
      <c r="H334" s="281">
        <v>6.485</v>
      </c>
      <c r="I334" s="282"/>
      <c r="J334" s="278"/>
      <c r="K334" s="278"/>
      <c r="L334" s="283"/>
      <c r="M334" s="284"/>
      <c r="N334" s="285"/>
      <c r="O334" s="285"/>
      <c r="P334" s="285"/>
      <c r="Q334" s="285"/>
      <c r="R334" s="285"/>
      <c r="S334" s="285"/>
      <c r="T334" s="286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87" t="s">
        <v>184</v>
      </c>
      <c r="AU334" s="287" t="s">
        <v>88</v>
      </c>
      <c r="AV334" s="13" t="s">
        <v>88</v>
      </c>
      <c r="AW334" s="13" t="s">
        <v>32</v>
      </c>
      <c r="AX334" s="13" t="s">
        <v>86</v>
      </c>
      <c r="AY334" s="287" t="s">
        <v>174</v>
      </c>
    </row>
    <row r="335" spans="1:65" s="2" customFormat="1" ht="21.75" customHeight="1">
      <c r="A335" s="39"/>
      <c r="B335" s="40"/>
      <c r="C335" s="260" t="s">
        <v>676</v>
      </c>
      <c r="D335" s="260" t="s">
        <v>176</v>
      </c>
      <c r="E335" s="261" t="s">
        <v>677</v>
      </c>
      <c r="F335" s="262" t="s">
        <v>678</v>
      </c>
      <c r="G335" s="263" t="s">
        <v>232</v>
      </c>
      <c r="H335" s="264">
        <v>271.373</v>
      </c>
      <c r="I335" s="265"/>
      <c r="J335" s="266">
        <f>ROUND(I335*H335,2)</f>
        <v>0</v>
      </c>
      <c r="K335" s="267"/>
      <c r="L335" s="42"/>
      <c r="M335" s="268" t="s">
        <v>1</v>
      </c>
      <c r="N335" s="269" t="s">
        <v>43</v>
      </c>
      <c r="O335" s="92"/>
      <c r="P335" s="270">
        <f>O335*H335</f>
        <v>0</v>
      </c>
      <c r="Q335" s="270">
        <v>0</v>
      </c>
      <c r="R335" s="270">
        <f>Q335*H335</f>
        <v>0</v>
      </c>
      <c r="S335" s="270">
        <v>0.005</v>
      </c>
      <c r="T335" s="271">
        <f>S335*H335</f>
        <v>1.356865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72" t="s">
        <v>256</v>
      </c>
      <c r="AT335" s="272" t="s">
        <v>176</v>
      </c>
      <c r="AU335" s="272" t="s">
        <v>88</v>
      </c>
      <c r="AY335" s="16" t="s">
        <v>174</v>
      </c>
      <c r="BE335" s="144">
        <f>IF(N335="základní",J335,0)</f>
        <v>0</v>
      </c>
      <c r="BF335" s="144">
        <f>IF(N335="snížená",J335,0)</f>
        <v>0</v>
      </c>
      <c r="BG335" s="144">
        <f>IF(N335="zákl. přenesená",J335,0)</f>
        <v>0</v>
      </c>
      <c r="BH335" s="144">
        <f>IF(N335="sníž. přenesená",J335,0)</f>
        <v>0</v>
      </c>
      <c r="BI335" s="144">
        <f>IF(N335="nulová",J335,0)</f>
        <v>0</v>
      </c>
      <c r="BJ335" s="16" t="s">
        <v>86</v>
      </c>
      <c r="BK335" s="144">
        <f>ROUND(I335*H335,2)</f>
        <v>0</v>
      </c>
      <c r="BL335" s="16" t="s">
        <v>256</v>
      </c>
      <c r="BM335" s="272" t="s">
        <v>679</v>
      </c>
    </row>
    <row r="336" spans="1:65" s="2" customFormat="1" ht="21.75" customHeight="1">
      <c r="A336" s="39"/>
      <c r="B336" s="40"/>
      <c r="C336" s="260" t="s">
        <v>680</v>
      </c>
      <c r="D336" s="260" t="s">
        <v>176</v>
      </c>
      <c r="E336" s="261" t="s">
        <v>681</v>
      </c>
      <c r="F336" s="262" t="s">
        <v>682</v>
      </c>
      <c r="G336" s="263" t="s">
        <v>179</v>
      </c>
      <c r="H336" s="264">
        <v>6.529</v>
      </c>
      <c r="I336" s="265"/>
      <c r="J336" s="266">
        <f>ROUND(I336*H336,2)</f>
        <v>0</v>
      </c>
      <c r="K336" s="267"/>
      <c r="L336" s="42"/>
      <c r="M336" s="268" t="s">
        <v>1</v>
      </c>
      <c r="N336" s="269" t="s">
        <v>43</v>
      </c>
      <c r="O336" s="92"/>
      <c r="P336" s="270">
        <f>O336*H336</f>
        <v>0</v>
      </c>
      <c r="Q336" s="270">
        <v>0.02337</v>
      </c>
      <c r="R336" s="270">
        <f>Q336*H336</f>
        <v>0.15258273</v>
      </c>
      <c r="S336" s="270">
        <v>0</v>
      </c>
      <c r="T336" s="271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72" t="s">
        <v>256</v>
      </c>
      <c r="AT336" s="272" t="s">
        <v>176</v>
      </c>
      <c r="AU336" s="272" t="s">
        <v>88</v>
      </c>
      <c r="AY336" s="16" t="s">
        <v>174</v>
      </c>
      <c r="BE336" s="144">
        <f>IF(N336="základní",J336,0)</f>
        <v>0</v>
      </c>
      <c r="BF336" s="144">
        <f>IF(N336="snížená",J336,0)</f>
        <v>0</v>
      </c>
      <c r="BG336" s="144">
        <f>IF(N336="zákl. přenesená",J336,0)</f>
        <v>0</v>
      </c>
      <c r="BH336" s="144">
        <f>IF(N336="sníž. přenesená",J336,0)</f>
        <v>0</v>
      </c>
      <c r="BI336" s="144">
        <f>IF(N336="nulová",J336,0)</f>
        <v>0</v>
      </c>
      <c r="BJ336" s="16" t="s">
        <v>86</v>
      </c>
      <c r="BK336" s="144">
        <f>ROUND(I336*H336,2)</f>
        <v>0</v>
      </c>
      <c r="BL336" s="16" t="s">
        <v>256</v>
      </c>
      <c r="BM336" s="272" t="s">
        <v>683</v>
      </c>
    </row>
    <row r="337" spans="1:51" s="13" customFormat="1" ht="12">
      <c r="A337" s="13"/>
      <c r="B337" s="277"/>
      <c r="C337" s="278"/>
      <c r="D337" s="273" t="s">
        <v>184</v>
      </c>
      <c r="E337" s="279" t="s">
        <v>1</v>
      </c>
      <c r="F337" s="280" t="s">
        <v>684</v>
      </c>
      <c r="G337" s="278"/>
      <c r="H337" s="281">
        <v>6.529</v>
      </c>
      <c r="I337" s="282"/>
      <c r="J337" s="278"/>
      <c r="K337" s="278"/>
      <c r="L337" s="283"/>
      <c r="M337" s="284"/>
      <c r="N337" s="285"/>
      <c r="O337" s="285"/>
      <c r="P337" s="285"/>
      <c r="Q337" s="285"/>
      <c r="R337" s="285"/>
      <c r="S337" s="285"/>
      <c r="T337" s="286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87" t="s">
        <v>184</v>
      </c>
      <c r="AU337" s="287" t="s">
        <v>88</v>
      </c>
      <c r="AV337" s="13" t="s">
        <v>88</v>
      </c>
      <c r="AW337" s="13" t="s">
        <v>32</v>
      </c>
      <c r="AX337" s="13" t="s">
        <v>86</v>
      </c>
      <c r="AY337" s="287" t="s">
        <v>174</v>
      </c>
    </row>
    <row r="338" spans="1:65" s="2" customFormat="1" ht="33" customHeight="1">
      <c r="A338" s="39"/>
      <c r="B338" s="40"/>
      <c r="C338" s="260" t="s">
        <v>685</v>
      </c>
      <c r="D338" s="260" t="s">
        <v>176</v>
      </c>
      <c r="E338" s="261" t="s">
        <v>686</v>
      </c>
      <c r="F338" s="262" t="s">
        <v>687</v>
      </c>
      <c r="G338" s="263" t="s">
        <v>232</v>
      </c>
      <c r="H338" s="264">
        <v>179.614</v>
      </c>
      <c r="I338" s="265"/>
      <c r="J338" s="266">
        <f>ROUND(I338*H338,2)</f>
        <v>0</v>
      </c>
      <c r="K338" s="267"/>
      <c r="L338" s="42"/>
      <c r="M338" s="268" t="s">
        <v>1</v>
      </c>
      <c r="N338" s="269" t="s">
        <v>43</v>
      </c>
      <c r="O338" s="92"/>
      <c r="P338" s="270">
        <f>O338*H338</f>
        <v>0</v>
      </c>
      <c r="Q338" s="270">
        <v>0.04314</v>
      </c>
      <c r="R338" s="270">
        <f>Q338*H338</f>
        <v>7.74854796</v>
      </c>
      <c r="S338" s="270">
        <v>0</v>
      </c>
      <c r="T338" s="271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72" t="s">
        <v>256</v>
      </c>
      <c r="AT338" s="272" t="s">
        <v>176</v>
      </c>
      <c r="AU338" s="272" t="s">
        <v>88</v>
      </c>
      <c r="AY338" s="16" t="s">
        <v>174</v>
      </c>
      <c r="BE338" s="144">
        <f>IF(N338="základní",J338,0)</f>
        <v>0</v>
      </c>
      <c r="BF338" s="144">
        <f>IF(N338="snížená",J338,0)</f>
        <v>0</v>
      </c>
      <c r="BG338" s="144">
        <f>IF(N338="zákl. přenesená",J338,0)</f>
        <v>0</v>
      </c>
      <c r="BH338" s="144">
        <f>IF(N338="sníž. přenesená",J338,0)</f>
        <v>0</v>
      </c>
      <c r="BI338" s="144">
        <f>IF(N338="nulová",J338,0)</f>
        <v>0</v>
      </c>
      <c r="BJ338" s="16" t="s">
        <v>86</v>
      </c>
      <c r="BK338" s="144">
        <f>ROUND(I338*H338,2)</f>
        <v>0</v>
      </c>
      <c r="BL338" s="16" t="s">
        <v>256</v>
      </c>
      <c r="BM338" s="272" t="s">
        <v>688</v>
      </c>
    </row>
    <row r="339" spans="1:65" s="2" customFormat="1" ht="21.75" customHeight="1">
      <c r="A339" s="39"/>
      <c r="B339" s="40"/>
      <c r="C339" s="260" t="s">
        <v>689</v>
      </c>
      <c r="D339" s="260" t="s">
        <v>176</v>
      </c>
      <c r="E339" s="261" t="s">
        <v>690</v>
      </c>
      <c r="F339" s="262" t="s">
        <v>691</v>
      </c>
      <c r="G339" s="263" t="s">
        <v>232</v>
      </c>
      <c r="H339" s="264">
        <v>6.72</v>
      </c>
      <c r="I339" s="265"/>
      <c r="J339" s="266">
        <f>ROUND(I339*H339,2)</f>
        <v>0</v>
      </c>
      <c r="K339" s="267"/>
      <c r="L339" s="42"/>
      <c r="M339" s="268" t="s">
        <v>1</v>
      </c>
      <c r="N339" s="269" t="s">
        <v>43</v>
      </c>
      <c r="O339" s="92"/>
      <c r="P339" s="270">
        <f>O339*H339</f>
        <v>0</v>
      </c>
      <c r="Q339" s="270">
        <v>0</v>
      </c>
      <c r="R339" s="270">
        <f>Q339*H339</f>
        <v>0</v>
      </c>
      <c r="S339" s="270">
        <v>0.016</v>
      </c>
      <c r="T339" s="271">
        <f>S339*H339</f>
        <v>0.10752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72" t="s">
        <v>256</v>
      </c>
      <c r="AT339" s="272" t="s">
        <v>176</v>
      </c>
      <c r="AU339" s="272" t="s">
        <v>88</v>
      </c>
      <c r="AY339" s="16" t="s">
        <v>174</v>
      </c>
      <c r="BE339" s="144">
        <f>IF(N339="základní",J339,0)</f>
        <v>0</v>
      </c>
      <c r="BF339" s="144">
        <f>IF(N339="snížená",J339,0)</f>
        <v>0</v>
      </c>
      <c r="BG339" s="144">
        <f>IF(N339="zákl. přenesená",J339,0)</f>
        <v>0</v>
      </c>
      <c r="BH339" s="144">
        <f>IF(N339="sníž. přenesená",J339,0)</f>
        <v>0</v>
      </c>
      <c r="BI339" s="144">
        <f>IF(N339="nulová",J339,0)</f>
        <v>0</v>
      </c>
      <c r="BJ339" s="16" t="s">
        <v>86</v>
      </c>
      <c r="BK339" s="144">
        <f>ROUND(I339*H339,2)</f>
        <v>0</v>
      </c>
      <c r="BL339" s="16" t="s">
        <v>256</v>
      </c>
      <c r="BM339" s="272" t="s">
        <v>692</v>
      </c>
    </row>
    <row r="340" spans="1:51" s="13" customFormat="1" ht="12">
      <c r="A340" s="13"/>
      <c r="B340" s="277"/>
      <c r="C340" s="278"/>
      <c r="D340" s="273" t="s">
        <v>184</v>
      </c>
      <c r="E340" s="279" t="s">
        <v>1</v>
      </c>
      <c r="F340" s="280" t="s">
        <v>693</v>
      </c>
      <c r="G340" s="278"/>
      <c r="H340" s="281">
        <v>6.72</v>
      </c>
      <c r="I340" s="282"/>
      <c r="J340" s="278"/>
      <c r="K340" s="278"/>
      <c r="L340" s="283"/>
      <c r="M340" s="284"/>
      <c r="N340" s="285"/>
      <c r="O340" s="285"/>
      <c r="P340" s="285"/>
      <c r="Q340" s="285"/>
      <c r="R340" s="285"/>
      <c r="S340" s="285"/>
      <c r="T340" s="286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87" t="s">
        <v>184</v>
      </c>
      <c r="AU340" s="287" t="s">
        <v>88</v>
      </c>
      <c r="AV340" s="13" t="s">
        <v>88</v>
      </c>
      <c r="AW340" s="13" t="s">
        <v>32</v>
      </c>
      <c r="AX340" s="13" t="s">
        <v>86</v>
      </c>
      <c r="AY340" s="287" t="s">
        <v>174</v>
      </c>
    </row>
    <row r="341" spans="1:65" s="2" customFormat="1" ht="16.5" customHeight="1">
      <c r="A341" s="39"/>
      <c r="B341" s="40"/>
      <c r="C341" s="260" t="s">
        <v>694</v>
      </c>
      <c r="D341" s="260" t="s">
        <v>176</v>
      </c>
      <c r="E341" s="261" t="s">
        <v>695</v>
      </c>
      <c r="F341" s="262" t="s">
        <v>696</v>
      </c>
      <c r="G341" s="263" t="s">
        <v>232</v>
      </c>
      <c r="H341" s="264">
        <v>7.988</v>
      </c>
      <c r="I341" s="265"/>
      <c r="J341" s="266">
        <f>ROUND(I341*H341,2)</f>
        <v>0</v>
      </c>
      <c r="K341" s="267"/>
      <c r="L341" s="42"/>
      <c r="M341" s="268" t="s">
        <v>1</v>
      </c>
      <c r="N341" s="269" t="s">
        <v>43</v>
      </c>
      <c r="O341" s="92"/>
      <c r="P341" s="270">
        <f>O341*H341</f>
        <v>0</v>
      </c>
      <c r="Q341" s="270">
        <v>0</v>
      </c>
      <c r="R341" s="270">
        <f>Q341*H341</f>
        <v>0</v>
      </c>
      <c r="S341" s="270">
        <v>0.018</v>
      </c>
      <c r="T341" s="271">
        <f>S341*H341</f>
        <v>0.143784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72" t="s">
        <v>256</v>
      </c>
      <c r="AT341" s="272" t="s">
        <v>176</v>
      </c>
      <c r="AU341" s="272" t="s">
        <v>88</v>
      </c>
      <c r="AY341" s="16" t="s">
        <v>174</v>
      </c>
      <c r="BE341" s="144">
        <f>IF(N341="základní",J341,0)</f>
        <v>0</v>
      </c>
      <c r="BF341" s="144">
        <f>IF(N341="snížená",J341,0)</f>
        <v>0</v>
      </c>
      <c r="BG341" s="144">
        <f>IF(N341="zákl. přenesená",J341,0)</f>
        <v>0</v>
      </c>
      <c r="BH341" s="144">
        <f>IF(N341="sníž. přenesená",J341,0)</f>
        <v>0</v>
      </c>
      <c r="BI341" s="144">
        <f>IF(N341="nulová",J341,0)</f>
        <v>0</v>
      </c>
      <c r="BJ341" s="16" t="s">
        <v>86</v>
      </c>
      <c r="BK341" s="144">
        <f>ROUND(I341*H341,2)</f>
        <v>0</v>
      </c>
      <c r="BL341" s="16" t="s">
        <v>256</v>
      </c>
      <c r="BM341" s="272" t="s">
        <v>697</v>
      </c>
    </row>
    <row r="342" spans="1:51" s="13" customFormat="1" ht="12">
      <c r="A342" s="13"/>
      <c r="B342" s="277"/>
      <c r="C342" s="278"/>
      <c r="D342" s="273" t="s">
        <v>184</v>
      </c>
      <c r="E342" s="279" t="s">
        <v>1</v>
      </c>
      <c r="F342" s="280" t="s">
        <v>698</v>
      </c>
      <c r="G342" s="278"/>
      <c r="H342" s="281">
        <v>7.988</v>
      </c>
      <c r="I342" s="282"/>
      <c r="J342" s="278"/>
      <c r="K342" s="278"/>
      <c r="L342" s="283"/>
      <c r="M342" s="284"/>
      <c r="N342" s="285"/>
      <c r="O342" s="285"/>
      <c r="P342" s="285"/>
      <c r="Q342" s="285"/>
      <c r="R342" s="285"/>
      <c r="S342" s="285"/>
      <c r="T342" s="286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87" t="s">
        <v>184</v>
      </c>
      <c r="AU342" s="287" t="s">
        <v>88</v>
      </c>
      <c r="AV342" s="13" t="s">
        <v>88</v>
      </c>
      <c r="AW342" s="13" t="s">
        <v>32</v>
      </c>
      <c r="AX342" s="13" t="s">
        <v>86</v>
      </c>
      <c r="AY342" s="287" t="s">
        <v>174</v>
      </c>
    </row>
    <row r="343" spans="1:65" s="2" customFormat="1" ht="21.75" customHeight="1">
      <c r="A343" s="39"/>
      <c r="B343" s="40"/>
      <c r="C343" s="260" t="s">
        <v>699</v>
      </c>
      <c r="D343" s="260" t="s">
        <v>176</v>
      </c>
      <c r="E343" s="261" t="s">
        <v>700</v>
      </c>
      <c r="F343" s="262" t="s">
        <v>701</v>
      </c>
      <c r="G343" s="263" t="s">
        <v>232</v>
      </c>
      <c r="H343" s="264">
        <v>179.614</v>
      </c>
      <c r="I343" s="265"/>
      <c r="J343" s="266">
        <f>ROUND(I343*H343,2)</f>
        <v>0</v>
      </c>
      <c r="K343" s="267"/>
      <c r="L343" s="42"/>
      <c r="M343" s="268" t="s">
        <v>1</v>
      </c>
      <c r="N343" s="269" t="s">
        <v>43</v>
      </c>
      <c r="O343" s="92"/>
      <c r="P343" s="270">
        <f>O343*H343</f>
        <v>0</v>
      </c>
      <c r="Q343" s="270">
        <v>0.0002</v>
      </c>
      <c r="R343" s="270">
        <f>Q343*H343</f>
        <v>0.035922800000000005</v>
      </c>
      <c r="S343" s="270">
        <v>0</v>
      </c>
      <c r="T343" s="271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72" t="s">
        <v>256</v>
      </c>
      <c r="AT343" s="272" t="s">
        <v>176</v>
      </c>
      <c r="AU343" s="272" t="s">
        <v>88</v>
      </c>
      <c r="AY343" s="16" t="s">
        <v>174</v>
      </c>
      <c r="BE343" s="144">
        <f>IF(N343="základní",J343,0)</f>
        <v>0</v>
      </c>
      <c r="BF343" s="144">
        <f>IF(N343="snížená",J343,0)</f>
        <v>0</v>
      </c>
      <c r="BG343" s="144">
        <f>IF(N343="zákl. přenesená",J343,0)</f>
        <v>0</v>
      </c>
      <c r="BH343" s="144">
        <f>IF(N343="sníž. přenesená",J343,0)</f>
        <v>0</v>
      </c>
      <c r="BI343" s="144">
        <f>IF(N343="nulová",J343,0)</f>
        <v>0</v>
      </c>
      <c r="BJ343" s="16" t="s">
        <v>86</v>
      </c>
      <c r="BK343" s="144">
        <f>ROUND(I343*H343,2)</f>
        <v>0</v>
      </c>
      <c r="BL343" s="16" t="s">
        <v>256</v>
      </c>
      <c r="BM343" s="272" t="s">
        <v>702</v>
      </c>
    </row>
    <row r="344" spans="1:65" s="2" customFormat="1" ht="21.75" customHeight="1">
      <c r="A344" s="39"/>
      <c r="B344" s="40"/>
      <c r="C344" s="260" t="s">
        <v>703</v>
      </c>
      <c r="D344" s="260" t="s">
        <v>176</v>
      </c>
      <c r="E344" s="261" t="s">
        <v>704</v>
      </c>
      <c r="F344" s="262" t="s">
        <v>705</v>
      </c>
      <c r="G344" s="263" t="s">
        <v>338</v>
      </c>
      <c r="H344" s="264">
        <v>9.56</v>
      </c>
      <c r="I344" s="265"/>
      <c r="J344" s="266">
        <f>ROUND(I344*H344,2)</f>
        <v>0</v>
      </c>
      <c r="K344" s="267"/>
      <c r="L344" s="42"/>
      <c r="M344" s="268" t="s">
        <v>1</v>
      </c>
      <c r="N344" s="269" t="s">
        <v>43</v>
      </c>
      <c r="O344" s="92"/>
      <c r="P344" s="270">
        <f>O344*H344</f>
        <v>0</v>
      </c>
      <c r="Q344" s="270">
        <v>0</v>
      </c>
      <c r="R344" s="270">
        <f>Q344*H344</f>
        <v>0</v>
      </c>
      <c r="S344" s="270">
        <v>0.03</v>
      </c>
      <c r="T344" s="271">
        <f>S344*H344</f>
        <v>0.2868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72" t="s">
        <v>256</v>
      </c>
      <c r="AT344" s="272" t="s">
        <v>176</v>
      </c>
      <c r="AU344" s="272" t="s">
        <v>88</v>
      </c>
      <c r="AY344" s="16" t="s">
        <v>174</v>
      </c>
      <c r="BE344" s="144">
        <f>IF(N344="základní",J344,0)</f>
        <v>0</v>
      </c>
      <c r="BF344" s="144">
        <f>IF(N344="snížená",J344,0)</f>
        <v>0</v>
      </c>
      <c r="BG344" s="144">
        <f>IF(N344="zákl. přenesená",J344,0)</f>
        <v>0</v>
      </c>
      <c r="BH344" s="144">
        <f>IF(N344="sníž. přenesená",J344,0)</f>
        <v>0</v>
      </c>
      <c r="BI344" s="144">
        <f>IF(N344="nulová",J344,0)</f>
        <v>0</v>
      </c>
      <c r="BJ344" s="16" t="s">
        <v>86</v>
      </c>
      <c r="BK344" s="144">
        <f>ROUND(I344*H344,2)</f>
        <v>0</v>
      </c>
      <c r="BL344" s="16" t="s">
        <v>256</v>
      </c>
      <c r="BM344" s="272" t="s">
        <v>706</v>
      </c>
    </row>
    <row r="345" spans="1:47" s="2" customFormat="1" ht="12">
      <c r="A345" s="39"/>
      <c r="B345" s="40"/>
      <c r="C345" s="41"/>
      <c r="D345" s="273" t="s">
        <v>182</v>
      </c>
      <c r="E345" s="41"/>
      <c r="F345" s="274" t="s">
        <v>707</v>
      </c>
      <c r="G345" s="41"/>
      <c r="H345" s="41"/>
      <c r="I345" s="160"/>
      <c r="J345" s="41"/>
      <c r="K345" s="41"/>
      <c r="L345" s="42"/>
      <c r="M345" s="275"/>
      <c r="N345" s="276"/>
      <c r="O345" s="92"/>
      <c r="P345" s="92"/>
      <c r="Q345" s="92"/>
      <c r="R345" s="92"/>
      <c r="S345" s="92"/>
      <c r="T345" s="93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T345" s="16" t="s">
        <v>182</v>
      </c>
      <c r="AU345" s="16" t="s">
        <v>88</v>
      </c>
    </row>
    <row r="346" spans="1:51" s="13" customFormat="1" ht="12">
      <c r="A346" s="13"/>
      <c r="B346" s="277"/>
      <c r="C346" s="278"/>
      <c r="D346" s="273" t="s">
        <v>184</v>
      </c>
      <c r="E346" s="279" t="s">
        <v>1</v>
      </c>
      <c r="F346" s="280" t="s">
        <v>708</v>
      </c>
      <c r="G346" s="278"/>
      <c r="H346" s="281">
        <v>9.56</v>
      </c>
      <c r="I346" s="282"/>
      <c r="J346" s="278"/>
      <c r="K346" s="278"/>
      <c r="L346" s="283"/>
      <c r="M346" s="284"/>
      <c r="N346" s="285"/>
      <c r="O346" s="285"/>
      <c r="P346" s="285"/>
      <c r="Q346" s="285"/>
      <c r="R346" s="285"/>
      <c r="S346" s="285"/>
      <c r="T346" s="286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87" t="s">
        <v>184</v>
      </c>
      <c r="AU346" s="287" t="s">
        <v>88</v>
      </c>
      <c r="AV346" s="13" t="s">
        <v>88</v>
      </c>
      <c r="AW346" s="13" t="s">
        <v>32</v>
      </c>
      <c r="AX346" s="13" t="s">
        <v>86</v>
      </c>
      <c r="AY346" s="287" t="s">
        <v>174</v>
      </c>
    </row>
    <row r="347" spans="1:65" s="2" customFormat="1" ht="16.5" customHeight="1">
      <c r="A347" s="39"/>
      <c r="B347" s="40"/>
      <c r="C347" s="260" t="s">
        <v>709</v>
      </c>
      <c r="D347" s="260" t="s">
        <v>176</v>
      </c>
      <c r="E347" s="261" t="s">
        <v>710</v>
      </c>
      <c r="F347" s="262" t="s">
        <v>711</v>
      </c>
      <c r="G347" s="263" t="s">
        <v>232</v>
      </c>
      <c r="H347" s="264">
        <v>179.614</v>
      </c>
      <c r="I347" s="265"/>
      <c r="J347" s="266">
        <f>ROUND(I347*H347,2)</f>
        <v>0</v>
      </c>
      <c r="K347" s="267"/>
      <c r="L347" s="42"/>
      <c r="M347" s="268" t="s">
        <v>1</v>
      </c>
      <c r="N347" s="269" t="s">
        <v>43</v>
      </c>
      <c r="O347" s="92"/>
      <c r="P347" s="270">
        <f>O347*H347</f>
        <v>0</v>
      </c>
      <c r="Q347" s="270">
        <v>0</v>
      </c>
      <c r="R347" s="270">
        <f>Q347*H347</f>
        <v>0</v>
      </c>
      <c r="S347" s="270">
        <v>0.014</v>
      </c>
      <c r="T347" s="271">
        <f>S347*H347</f>
        <v>2.514596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72" t="s">
        <v>256</v>
      </c>
      <c r="AT347" s="272" t="s">
        <v>176</v>
      </c>
      <c r="AU347" s="272" t="s">
        <v>88</v>
      </c>
      <c r="AY347" s="16" t="s">
        <v>174</v>
      </c>
      <c r="BE347" s="144">
        <f>IF(N347="základní",J347,0)</f>
        <v>0</v>
      </c>
      <c r="BF347" s="144">
        <f>IF(N347="snížená",J347,0)</f>
        <v>0</v>
      </c>
      <c r="BG347" s="144">
        <f>IF(N347="zákl. přenesená",J347,0)</f>
        <v>0</v>
      </c>
      <c r="BH347" s="144">
        <f>IF(N347="sníž. přenesená",J347,0)</f>
        <v>0</v>
      </c>
      <c r="BI347" s="144">
        <f>IF(N347="nulová",J347,0)</f>
        <v>0</v>
      </c>
      <c r="BJ347" s="16" t="s">
        <v>86</v>
      </c>
      <c r="BK347" s="144">
        <f>ROUND(I347*H347,2)</f>
        <v>0</v>
      </c>
      <c r="BL347" s="16" t="s">
        <v>256</v>
      </c>
      <c r="BM347" s="272" t="s">
        <v>712</v>
      </c>
    </row>
    <row r="348" spans="1:65" s="2" customFormat="1" ht="21.75" customHeight="1">
      <c r="A348" s="39"/>
      <c r="B348" s="40"/>
      <c r="C348" s="260" t="s">
        <v>713</v>
      </c>
      <c r="D348" s="260" t="s">
        <v>176</v>
      </c>
      <c r="E348" s="261" t="s">
        <v>714</v>
      </c>
      <c r="F348" s="262" t="s">
        <v>715</v>
      </c>
      <c r="G348" s="263" t="s">
        <v>338</v>
      </c>
      <c r="H348" s="264">
        <v>197.76</v>
      </c>
      <c r="I348" s="265"/>
      <c r="J348" s="266">
        <f>ROUND(I348*H348,2)</f>
        <v>0</v>
      </c>
      <c r="K348" s="267"/>
      <c r="L348" s="42"/>
      <c r="M348" s="268" t="s">
        <v>1</v>
      </c>
      <c r="N348" s="269" t="s">
        <v>43</v>
      </c>
      <c r="O348" s="92"/>
      <c r="P348" s="270">
        <f>O348*H348</f>
        <v>0</v>
      </c>
      <c r="Q348" s="270">
        <v>0</v>
      </c>
      <c r="R348" s="270">
        <f>Q348*H348</f>
        <v>0</v>
      </c>
      <c r="S348" s="270">
        <v>0.045</v>
      </c>
      <c r="T348" s="271">
        <f>S348*H348</f>
        <v>8.899199999999999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72" t="s">
        <v>256</v>
      </c>
      <c r="AT348" s="272" t="s">
        <v>176</v>
      </c>
      <c r="AU348" s="272" t="s">
        <v>88</v>
      </c>
      <c r="AY348" s="16" t="s">
        <v>174</v>
      </c>
      <c r="BE348" s="144">
        <f>IF(N348="základní",J348,0)</f>
        <v>0</v>
      </c>
      <c r="BF348" s="144">
        <f>IF(N348="snížená",J348,0)</f>
        <v>0</v>
      </c>
      <c r="BG348" s="144">
        <f>IF(N348="zákl. přenesená",J348,0)</f>
        <v>0</v>
      </c>
      <c r="BH348" s="144">
        <f>IF(N348="sníž. přenesená",J348,0)</f>
        <v>0</v>
      </c>
      <c r="BI348" s="144">
        <f>IF(N348="nulová",J348,0)</f>
        <v>0</v>
      </c>
      <c r="BJ348" s="16" t="s">
        <v>86</v>
      </c>
      <c r="BK348" s="144">
        <f>ROUND(I348*H348,2)</f>
        <v>0</v>
      </c>
      <c r="BL348" s="16" t="s">
        <v>256</v>
      </c>
      <c r="BM348" s="272" t="s">
        <v>716</v>
      </c>
    </row>
    <row r="349" spans="1:47" s="2" customFormat="1" ht="12">
      <c r="A349" s="39"/>
      <c r="B349" s="40"/>
      <c r="C349" s="41"/>
      <c r="D349" s="273" t="s">
        <v>182</v>
      </c>
      <c r="E349" s="41"/>
      <c r="F349" s="274" t="s">
        <v>717</v>
      </c>
      <c r="G349" s="41"/>
      <c r="H349" s="41"/>
      <c r="I349" s="160"/>
      <c r="J349" s="41"/>
      <c r="K349" s="41"/>
      <c r="L349" s="42"/>
      <c r="M349" s="275"/>
      <c r="N349" s="276"/>
      <c r="O349" s="92"/>
      <c r="P349" s="92"/>
      <c r="Q349" s="92"/>
      <c r="R349" s="92"/>
      <c r="S349" s="92"/>
      <c r="T349" s="93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6" t="s">
        <v>182</v>
      </c>
      <c r="AU349" s="16" t="s">
        <v>88</v>
      </c>
    </row>
    <row r="350" spans="1:51" s="13" customFormat="1" ht="12">
      <c r="A350" s="13"/>
      <c r="B350" s="277"/>
      <c r="C350" s="278"/>
      <c r="D350" s="273" t="s">
        <v>184</v>
      </c>
      <c r="E350" s="279" t="s">
        <v>1</v>
      </c>
      <c r="F350" s="280" t="s">
        <v>718</v>
      </c>
      <c r="G350" s="278"/>
      <c r="H350" s="281">
        <v>197.76</v>
      </c>
      <c r="I350" s="282"/>
      <c r="J350" s="278"/>
      <c r="K350" s="278"/>
      <c r="L350" s="283"/>
      <c r="M350" s="284"/>
      <c r="N350" s="285"/>
      <c r="O350" s="285"/>
      <c r="P350" s="285"/>
      <c r="Q350" s="285"/>
      <c r="R350" s="285"/>
      <c r="S350" s="285"/>
      <c r="T350" s="286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87" t="s">
        <v>184</v>
      </c>
      <c r="AU350" s="287" t="s">
        <v>88</v>
      </c>
      <c r="AV350" s="13" t="s">
        <v>88</v>
      </c>
      <c r="AW350" s="13" t="s">
        <v>32</v>
      </c>
      <c r="AX350" s="13" t="s">
        <v>86</v>
      </c>
      <c r="AY350" s="287" t="s">
        <v>174</v>
      </c>
    </row>
    <row r="351" spans="1:65" s="2" customFormat="1" ht="21.75" customHeight="1">
      <c r="A351" s="39"/>
      <c r="B351" s="40"/>
      <c r="C351" s="260" t="s">
        <v>719</v>
      </c>
      <c r="D351" s="260" t="s">
        <v>176</v>
      </c>
      <c r="E351" s="261" t="s">
        <v>720</v>
      </c>
      <c r="F351" s="262" t="s">
        <v>721</v>
      </c>
      <c r="G351" s="263" t="s">
        <v>202</v>
      </c>
      <c r="H351" s="264">
        <v>17.594</v>
      </c>
      <c r="I351" s="265"/>
      <c r="J351" s="266">
        <f>ROUND(I351*H351,2)</f>
        <v>0</v>
      </c>
      <c r="K351" s="267"/>
      <c r="L351" s="42"/>
      <c r="M351" s="268" t="s">
        <v>1</v>
      </c>
      <c r="N351" s="269" t="s">
        <v>43</v>
      </c>
      <c r="O351" s="92"/>
      <c r="P351" s="270">
        <f>O351*H351</f>
        <v>0</v>
      </c>
      <c r="Q351" s="270">
        <v>0</v>
      </c>
      <c r="R351" s="270">
        <f>Q351*H351</f>
        <v>0</v>
      </c>
      <c r="S351" s="270">
        <v>0</v>
      </c>
      <c r="T351" s="271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72" t="s">
        <v>256</v>
      </c>
      <c r="AT351" s="272" t="s">
        <v>176</v>
      </c>
      <c r="AU351" s="272" t="s">
        <v>88</v>
      </c>
      <c r="AY351" s="16" t="s">
        <v>174</v>
      </c>
      <c r="BE351" s="144">
        <f>IF(N351="základní",J351,0)</f>
        <v>0</v>
      </c>
      <c r="BF351" s="144">
        <f>IF(N351="snížená",J351,0)</f>
        <v>0</v>
      </c>
      <c r="BG351" s="144">
        <f>IF(N351="zákl. přenesená",J351,0)</f>
        <v>0</v>
      </c>
      <c r="BH351" s="144">
        <f>IF(N351="sníž. přenesená",J351,0)</f>
        <v>0</v>
      </c>
      <c r="BI351" s="144">
        <f>IF(N351="nulová",J351,0)</f>
        <v>0</v>
      </c>
      <c r="BJ351" s="16" t="s">
        <v>86</v>
      </c>
      <c r="BK351" s="144">
        <f>ROUND(I351*H351,2)</f>
        <v>0</v>
      </c>
      <c r="BL351" s="16" t="s">
        <v>256</v>
      </c>
      <c r="BM351" s="272" t="s">
        <v>722</v>
      </c>
    </row>
    <row r="352" spans="1:63" s="12" customFormat="1" ht="22.8" customHeight="1">
      <c r="A352" s="12"/>
      <c r="B352" s="244"/>
      <c r="C352" s="245"/>
      <c r="D352" s="246" t="s">
        <v>77</v>
      </c>
      <c r="E352" s="258" t="s">
        <v>723</v>
      </c>
      <c r="F352" s="258" t="s">
        <v>724</v>
      </c>
      <c r="G352" s="245"/>
      <c r="H352" s="245"/>
      <c r="I352" s="248"/>
      <c r="J352" s="259">
        <f>BK352</f>
        <v>0</v>
      </c>
      <c r="K352" s="245"/>
      <c r="L352" s="250"/>
      <c r="M352" s="251"/>
      <c r="N352" s="252"/>
      <c r="O352" s="252"/>
      <c r="P352" s="253">
        <f>SUM(P353:P382)</f>
        <v>0</v>
      </c>
      <c r="Q352" s="252"/>
      <c r="R352" s="253">
        <f>SUM(R353:R382)</f>
        <v>5.6510789699999995</v>
      </c>
      <c r="S352" s="252"/>
      <c r="T352" s="254">
        <f>SUM(T353:T382)</f>
        <v>0</v>
      </c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R352" s="255" t="s">
        <v>88</v>
      </c>
      <c r="AT352" s="256" t="s">
        <v>77</v>
      </c>
      <c r="AU352" s="256" t="s">
        <v>86</v>
      </c>
      <c r="AY352" s="255" t="s">
        <v>174</v>
      </c>
      <c r="BK352" s="257">
        <f>SUM(BK353:BK382)</f>
        <v>0</v>
      </c>
    </row>
    <row r="353" spans="1:65" s="2" customFormat="1" ht="21.75" customHeight="1">
      <c r="A353" s="39"/>
      <c r="B353" s="40"/>
      <c r="C353" s="260" t="s">
        <v>725</v>
      </c>
      <c r="D353" s="260" t="s">
        <v>176</v>
      </c>
      <c r="E353" s="261" t="s">
        <v>726</v>
      </c>
      <c r="F353" s="262" t="s">
        <v>727</v>
      </c>
      <c r="G353" s="263" t="s">
        <v>232</v>
      </c>
      <c r="H353" s="264">
        <v>47.25</v>
      </c>
      <c r="I353" s="265"/>
      <c r="J353" s="266">
        <f>ROUND(I353*H353,2)</f>
        <v>0</v>
      </c>
      <c r="K353" s="267"/>
      <c r="L353" s="42"/>
      <c r="M353" s="268" t="s">
        <v>1</v>
      </c>
      <c r="N353" s="269" t="s">
        <v>43</v>
      </c>
      <c r="O353" s="92"/>
      <c r="P353" s="270">
        <f>O353*H353</f>
        <v>0</v>
      </c>
      <c r="Q353" s="270">
        <v>0.02197</v>
      </c>
      <c r="R353" s="270">
        <f>Q353*H353</f>
        <v>1.0380825</v>
      </c>
      <c r="S353" s="270">
        <v>0</v>
      </c>
      <c r="T353" s="271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72" t="s">
        <v>256</v>
      </c>
      <c r="AT353" s="272" t="s">
        <v>176</v>
      </c>
      <c r="AU353" s="272" t="s">
        <v>88</v>
      </c>
      <c r="AY353" s="16" t="s">
        <v>174</v>
      </c>
      <c r="BE353" s="144">
        <f>IF(N353="základní",J353,0)</f>
        <v>0</v>
      </c>
      <c r="BF353" s="144">
        <f>IF(N353="snížená",J353,0)</f>
        <v>0</v>
      </c>
      <c r="BG353" s="144">
        <f>IF(N353="zákl. přenesená",J353,0)</f>
        <v>0</v>
      </c>
      <c r="BH353" s="144">
        <f>IF(N353="sníž. přenesená",J353,0)</f>
        <v>0</v>
      </c>
      <c r="BI353" s="144">
        <f>IF(N353="nulová",J353,0)</f>
        <v>0</v>
      </c>
      <c r="BJ353" s="16" t="s">
        <v>86</v>
      </c>
      <c r="BK353" s="144">
        <f>ROUND(I353*H353,2)</f>
        <v>0</v>
      </c>
      <c r="BL353" s="16" t="s">
        <v>256</v>
      </c>
      <c r="BM353" s="272" t="s">
        <v>728</v>
      </c>
    </row>
    <row r="354" spans="1:51" s="13" customFormat="1" ht="12">
      <c r="A354" s="13"/>
      <c r="B354" s="277"/>
      <c r="C354" s="278"/>
      <c r="D354" s="273" t="s">
        <v>184</v>
      </c>
      <c r="E354" s="279" t="s">
        <v>1</v>
      </c>
      <c r="F354" s="280" t="s">
        <v>729</v>
      </c>
      <c r="G354" s="278"/>
      <c r="H354" s="281">
        <v>47.25</v>
      </c>
      <c r="I354" s="282"/>
      <c r="J354" s="278"/>
      <c r="K354" s="278"/>
      <c r="L354" s="283"/>
      <c r="M354" s="284"/>
      <c r="N354" s="285"/>
      <c r="O354" s="285"/>
      <c r="P354" s="285"/>
      <c r="Q354" s="285"/>
      <c r="R354" s="285"/>
      <c r="S354" s="285"/>
      <c r="T354" s="286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87" t="s">
        <v>184</v>
      </c>
      <c r="AU354" s="287" t="s">
        <v>88</v>
      </c>
      <c r="AV354" s="13" t="s">
        <v>88</v>
      </c>
      <c r="AW354" s="13" t="s">
        <v>32</v>
      </c>
      <c r="AX354" s="13" t="s">
        <v>86</v>
      </c>
      <c r="AY354" s="287" t="s">
        <v>174</v>
      </c>
    </row>
    <row r="355" spans="1:65" s="2" customFormat="1" ht="21.75" customHeight="1">
      <c r="A355" s="39"/>
      <c r="B355" s="40"/>
      <c r="C355" s="260" t="s">
        <v>730</v>
      </c>
      <c r="D355" s="260" t="s">
        <v>176</v>
      </c>
      <c r="E355" s="261" t="s">
        <v>731</v>
      </c>
      <c r="F355" s="262" t="s">
        <v>732</v>
      </c>
      <c r="G355" s="263" t="s">
        <v>232</v>
      </c>
      <c r="H355" s="264">
        <v>84.615</v>
      </c>
      <c r="I355" s="265"/>
      <c r="J355" s="266">
        <f>ROUND(I355*H355,2)</f>
        <v>0</v>
      </c>
      <c r="K355" s="267"/>
      <c r="L355" s="42"/>
      <c r="M355" s="268" t="s">
        <v>1</v>
      </c>
      <c r="N355" s="269" t="s">
        <v>43</v>
      </c>
      <c r="O355" s="92"/>
      <c r="P355" s="270">
        <f>O355*H355</f>
        <v>0</v>
      </c>
      <c r="Q355" s="270">
        <v>0.01124</v>
      </c>
      <c r="R355" s="270">
        <f>Q355*H355</f>
        <v>0.9510725999999999</v>
      </c>
      <c r="S355" s="270">
        <v>0</v>
      </c>
      <c r="T355" s="271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72" t="s">
        <v>256</v>
      </c>
      <c r="AT355" s="272" t="s">
        <v>176</v>
      </c>
      <c r="AU355" s="272" t="s">
        <v>88</v>
      </c>
      <c r="AY355" s="16" t="s">
        <v>174</v>
      </c>
      <c r="BE355" s="144">
        <f>IF(N355="základní",J355,0)</f>
        <v>0</v>
      </c>
      <c r="BF355" s="144">
        <f>IF(N355="snížená",J355,0)</f>
        <v>0</v>
      </c>
      <c r="BG355" s="144">
        <f>IF(N355="zákl. přenesená",J355,0)</f>
        <v>0</v>
      </c>
      <c r="BH355" s="144">
        <f>IF(N355="sníž. přenesená",J355,0)</f>
        <v>0</v>
      </c>
      <c r="BI355" s="144">
        <f>IF(N355="nulová",J355,0)</f>
        <v>0</v>
      </c>
      <c r="BJ355" s="16" t="s">
        <v>86</v>
      </c>
      <c r="BK355" s="144">
        <f>ROUND(I355*H355,2)</f>
        <v>0</v>
      </c>
      <c r="BL355" s="16" t="s">
        <v>256</v>
      </c>
      <c r="BM355" s="272" t="s">
        <v>733</v>
      </c>
    </row>
    <row r="356" spans="1:51" s="13" customFormat="1" ht="12">
      <c r="A356" s="13"/>
      <c r="B356" s="277"/>
      <c r="C356" s="278"/>
      <c r="D356" s="273" t="s">
        <v>184</v>
      </c>
      <c r="E356" s="279" t="s">
        <v>1</v>
      </c>
      <c r="F356" s="280" t="s">
        <v>734</v>
      </c>
      <c r="G356" s="278"/>
      <c r="H356" s="281">
        <v>84.615</v>
      </c>
      <c r="I356" s="282"/>
      <c r="J356" s="278"/>
      <c r="K356" s="278"/>
      <c r="L356" s="283"/>
      <c r="M356" s="284"/>
      <c r="N356" s="285"/>
      <c r="O356" s="285"/>
      <c r="P356" s="285"/>
      <c r="Q356" s="285"/>
      <c r="R356" s="285"/>
      <c r="S356" s="285"/>
      <c r="T356" s="286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87" t="s">
        <v>184</v>
      </c>
      <c r="AU356" s="287" t="s">
        <v>88</v>
      </c>
      <c r="AV356" s="13" t="s">
        <v>88</v>
      </c>
      <c r="AW356" s="13" t="s">
        <v>32</v>
      </c>
      <c r="AX356" s="13" t="s">
        <v>86</v>
      </c>
      <c r="AY356" s="287" t="s">
        <v>174</v>
      </c>
    </row>
    <row r="357" spans="1:65" s="2" customFormat="1" ht="21.75" customHeight="1">
      <c r="A357" s="39"/>
      <c r="B357" s="40"/>
      <c r="C357" s="260" t="s">
        <v>735</v>
      </c>
      <c r="D357" s="260" t="s">
        <v>176</v>
      </c>
      <c r="E357" s="261" t="s">
        <v>736</v>
      </c>
      <c r="F357" s="262" t="s">
        <v>737</v>
      </c>
      <c r="G357" s="263" t="s">
        <v>232</v>
      </c>
      <c r="H357" s="264">
        <v>23.248</v>
      </c>
      <c r="I357" s="265"/>
      <c r="J357" s="266">
        <f>ROUND(I357*H357,2)</f>
        <v>0</v>
      </c>
      <c r="K357" s="267"/>
      <c r="L357" s="42"/>
      <c r="M357" s="268" t="s">
        <v>1</v>
      </c>
      <c r="N357" s="269" t="s">
        <v>43</v>
      </c>
      <c r="O357" s="92"/>
      <c r="P357" s="270">
        <f>O357*H357</f>
        <v>0</v>
      </c>
      <c r="Q357" s="270">
        <v>0.0001</v>
      </c>
      <c r="R357" s="270">
        <f>Q357*H357</f>
        <v>0.0023248</v>
      </c>
      <c r="S357" s="270">
        <v>0</v>
      </c>
      <c r="T357" s="271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72" t="s">
        <v>256</v>
      </c>
      <c r="AT357" s="272" t="s">
        <v>176</v>
      </c>
      <c r="AU357" s="272" t="s">
        <v>88</v>
      </c>
      <c r="AY357" s="16" t="s">
        <v>174</v>
      </c>
      <c r="BE357" s="144">
        <f>IF(N357="základní",J357,0)</f>
        <v>0</v>
      </c>
      <c r="BF357" s="144">
        <f>IF(N357="snížená",J357,0)</f>
        <v>0</v>
      </c>
      <c r="BG357" s="144">
        <f>IF(N357="zákl. přenesená",J357,0)</f>
        <v>0</v>
      </c>
      <c r="BH357" s="144">
        <f>IF(N357="sníž. přenesená",J357,0)</f>
        <v>0</v>
      </c>
      <c r="BI357" s="144">
        <f>IF(N357="nulová",J357,0)</f>
        <v>0</v>
      </c>
      <c r="BJ357" s="16" t="s">
        <v>86</v>
      </c>
      <c r="BK357" s="144">
        <f>ROUND(I357*H357,2)</f>
        <v>0</v>
      </c>
      <c r="BL357" s="16" t="s">
        <v>256</v>
      </c>
      <c r="BM357" s="272" t="s">
        <v>738</v>
      </c>
    </row>
    <row r="358" spans="1:47" s="2" customFormat="1" ht="12">
      <c r="A358" s="39"/>
      <c r="B358" s="40"/>
      <c r="C358" s="41"/>
      <c r="D358" s="273" t="s">
        <v>182</v>
      </c>
      <c r="E358" s="41"/>
      <c r="F358" s="274" t="s">
        <v>739</v>
      </c>
      <c r="G358" s="41"/>
      <c r="H358" s="41"/>
      <c r="I358" s="160"/>
      <c r="J358" s="41"/>
      <c r="K358" s="41"/>
      <c r="L358" s="42"/>
      <c r="M358" s="275"/>
      <c r="N358" s="276"/>
      <c r="O358" s="92"/>
      <c r="P358" s="92"/>
      <c r="Q358" s="92"/>
      <c r="R358" s="92"/>
      <c r="S358" s="92"/>
      <c r="T358" s="93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6" t="s">
        <v>182</v>
      </c>
      <c r="AU358" s="16" t="s">
        <v>88</v>
      </c>
    </row>
    <row r="359" spans="1:51" s="13" customFormat="1" ht="12">
      <c r="A359" s="13"/>
      <c r="B359" s="277"/>
      <c r="C359" s="278"/>
      <c r="D359" s="273" t="s">
        <v>184</v>
      </c>
      <c r="E359" s="279" t="s">
        <v>1</v>
      </c>
      <c r="F359" s="280" t="s">
        <v>740</v>
      </c>
      <c r="G359" s="278"/>
      <c r="H359" s="281">
        <v>23.248</v>
      </c>
      <c r="I359" s="282"/>
      <c r="J359" s="278"/>
      <c r="K359" s="278"/>
      <c r="L359" s="283"/>
      <c r="M359" s="284"/>
      <c r="N359" s="285"/>
      <c r="O359" s="285"/>
      <c r="P359" s="285"/>
      <c r="Q359" s="285"/>
      <c r="R359" s="285"/>
      <c r="S359" s="285"/>
      <c r="T359" s="286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87" t="s">
        <v>184</v>
      </c>
      <c r="AU359" s="287" t="s">
        <v>88</v>
      </c>
      <c r="AV359" s="13" t="s">
        <v>88</v>
      </c>
      <c r="AW359" s="13" t="s">
        <v>32</v>
      </c>
      <c r="AX359" s="13" t="s">
        <v>86</v>
      </c>
      <c r="AY359" s="287" t="s">
        <v>174</v>
      </c>
    </row>
    <row r="360" spans="1:65" s="2" customFormat="1" ht="16.5" customHeight="1">
      <c r="A360" s="39"/>
      <c r="B360" s="40"/>
      <c r="C360" s="288" t="s">
        <v>741</v>
      </c>
      <c r="D360" s="288" t="s">
        <v>199</v>
      </c>
      <c r="E360" s="289" t="s">
        <v>742</v>
      </c>
      <c r="F360" s="290" t="s">
        <v>743</v>
      </c>
      <c r="G360" s="291" t="s">
        <v>338</v>
      </c>
      <c r="H360" s="292">
        <v>74.394</v>
      </c>
      <c r="I360" s="293"/>
      <c r="J360" s="294">
        <f>ROUND(I360*H360,2)</f>
        <v>0</v>
      </c>
      <c r="K360" s="295"/>
      <c r="L360" s="296"/>
      <c r="M360" s="297" t="s">
        <v>1</v>
      </c>
      <c r="N360" s="298" t="s">
        <v>43</v>
      </c>
      <c r="O360" s="92"/>
      <c r="P360" s="270">
        <f>O360*H360</f>
        <v>0</v>
      </c>
      <c r="Q360" s="270">
        <v>0.00054</v>
      </c>
      <c r="R360" s="270">
        <f>Q360*H360</f>
        <v>0.04017276</v>
      </c>
      <c r="S360" s="270">
        <v>0</v>
      </c>
      <c r="T360" s="271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72" t="s">
        <v>335</v>
      </c>
      <c r="AT360" s="272" t="s">
        <v>199</v>
      </c>
      <c r="AU360" s="272" t="s">
        <v>88</v>
      </c>
      <c r="AY360" s="16" t="s">
        <v>174</v>
      </c>
      <c r="BE360" s="144">
        <f>IF(N360="základní",J360,0)</f>
        <v>0</v>
      </c>
      <c r="BF360" s="144">
        <f>IF(N360="snížená",J360,0)</f>
        <v>0</v>
      </c>
      <c r="BG360" s="144">
        <f>IF(N360="zákl. přenesená",J360,0)</f>
        <v>0</v>
      </c>
      <c r="BH360" s="144">
        <f>IF(N360="sníž. přenesená",J360,0)</f>
        <v>0</v>
      </c>
      <c r="BI360" s="144">
        <f>IF(N360="nulová",J360,0)</f>
        <v>0</v>
      </c>
      <c r="BJ360" s="16" t="s">
        <v>86</v>
      </c>
      <c r="BK360" s="144">
        <f>ROUND(I360*H360,2)</f>
        <v>0</v>
      </c>
      <c r="BL360" s="16" t="s">
        <v>256</v>
      </c>
      <c r="BM360" s="272" t="s">
        <v>744</v>
      </c>
    </row>
    <row r="361" spans="1:51" s="13" customFormat="1" ht="12">
      <c r="A361" s="13"/>
      <c r="B361" s="277"/>
      <c r="C361" s="278"/>
      <c r="D361" s="273" t="s">
        <v>184</v>
      </c>
      <c r="E361" s="279" t="s">
        <v>1</v>
      </c>
      <c r="F361" s="280" t="s">
        <v>745</v>
      </c>
      <c r="G361" s="278"/>
      <c r="H361" s="281">
        <v>74.394</v>
      </c>
      <c r="I361" s="282"/>
      <c r="J361" s="278"/>
      <c r="K361" s="278"/>
      <c r="L361" s="283"/>
      <c r="M361" s="284"/>
      <c r="N361" s="285"/>
      <c r="O361" s="285"/>
      <c r="P361" s="285"/>
      <c r="Q361" s="285"/>
      <c r="R361" s="285"/>
      <c r="S361" s="285"/>
      <c r="T361" s="286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87" t="s">
        <v>184</v>
      </c>
      <c r="AU361" s="287" t="s">
        <v>88</v>
      </c>
      <c r="AV361" s="13" t="s">
        <v>88</v>
      </c>
      <c r="AW361" s="13" t="s">
        <v>32</v>
      </c>
      <c r="AX361" s="13" t="s">
        <v>86</v>
      </c>
      <c r="AY361" s="287" t="s">
        <v>174</v>
      </c>
    </row>
    <row r="362" spans="1:65" s="2" customFormat="1" ht="16.5" customHeight="1">
      <c r="A362" s="39"/>
      <c r="B362" s="40"/>
      <c r="C362" s="288" t="s">
        <v>746</v>
      </c>
      <c r="D362" s="288" t="s">
        <v>199</v>
      </c>
      <c r="E362" s="289" t="s">
        <v>747</v>
      </c>
      <c r="F362" s="290" t="s">
        <v>748</v>
      </c>
      <c r="G362" s="291" t="s">
        <v>338</v>
      </c>
      <c r="H362" s="292">
        <v>9.299</v>
      </c>
      <c r="I362" s="293"/>
      <c r="J362" s="294">
        <f>ROUND(I362*H362,2)</f>
        <v>0</v>
      </c>
      <c r="K362" s="295"/>
      <c r="L362" s="296"/>
      <c r="M362" s="297" t="s">
        <v>1</v>
      </c>
      <c r="N362" s="298" t="s">
        <v>43</v>
      </c>
      <c r="O362" s="92"/>
      <c r="P362" s="270">
        <f>O362*H362</f>
        <v>0</v>
      </c>
      <c r="Q362" s="270">
        <v>0.00035</v>
      </c>
      <c r="R362" s="270">
        <f>Q362*H362</f>
        <v>0.00325465</v>
      </c>
      <c r="S362" s="270">
        <v>0</v>
      </c>
      <c r="T362" s="271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72" t="s">
        <v>335</v>
      </c>
      <c r="AT362" s="272" t="s">
        <v>199</v>
      </c>
      <c r="AU362" s="272" t="s">
        <v>88</v>
      </c>
      <c r="AY362" s="16" t="s">
        <v>174</v>
      </c>
      <c r="BE362" s="144">
        <f>IF(N362="základní",J362,0)</f>
        <v>0</v>
      </c>
      <c r="BF362" s="144">
        <f>IF(N362="snížená",J362,0)</f>
        <v>0</v>
      </c>
      <c r="BG362" s="144">
        <f>IF(N362="zákl. přenesená",J362,0)</f>
        <v>0</v>
      </c>
      <c r="BH362" s="144">
        <f>IF(N362="sníž. přenesená",J362,0)</f>
        <v>0</v>
      </c>
      <c r="BI362" s="144">
        <f>IF(N362="nulová",J362,0)</f>
        <v>0</v>
      </c>
      <c r="BJ362" s="16" t="s">
        <v>86</v>
      </c>
      <c r="BK362" s="144">
        <f>ROUND(I362*H362,2)</f>
        <v>0</v>
      </c>
      <c r="BL362" s="16" t="s">
        <v>256</v>
      </c>
      <c r="BM362" s="272" t="s">
        <v>749</v>
      </c>
    </row>
    <row r="363" spans="1:51" s="13" customFormat="1" ht="12">
      <c r="A363" s="13"/>
      <c r="B363" s="277"/>
      <c r="C363" s="278"/>
      <c r="D363" s="273" t="s">
        <v>184</v>
      </c>
      <c r="E363" s="279" t="s">
        <v>1</v>
      </c>
      <c r="F363" s="280" t="s">
        <v>750</v>
      </c>
      <c r="G363" s="278"/>
      <c r="H363" s="281">
        <v>9.299</v>
      </c>
      <c r="I363" s="282"/>
      <c r="J363" s="278"/>
      <c r="K363" s="278"/>
      <c r="L363" s="283"/>
      <c r="M363" s="284"/>
      <c r="N363" s="285"/>
      <c r="O363" s="285"/>
      <c r="P363" s="285"/>
      <c r="Q363" s="285"/>
      <c r="R363" s="285"/>
      <c r="S363" s="285"/>
      <c r="T363" s="286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87" t="s">
        <v>184</v>
      </c>
      <c r="AU363" s="287" t="s">
        <v>88</v>
      </c>
      <c r="AV363" s="13" t="s">
        <v>88</v>
      </c>
      <c r="AW363" s="13" t="s">
        <v>32</v>
      </c>
      <c r="AX363" s="13" t="s">
        <v>86</v>
      </c>
      <c r="AY363" s="287" t="s">
        <v>174</v>
      </c>
    </row>
    <row r="364" spans="1:65" s="2" customFormat="1" ht="16.5" customHeight="1">
      <c r="A364" s="39"/>
      <c r="B364" s="40"/>
      <c r="C364" s="260" t="s">
        <v>751</v>
      </c>
      <c r="D364" s="260" t="s">
        <v>176</v>
      </c>
      <c r="E364" s="261" t="s">
        <v>752</v>
      </c>
      <c r="F364" s="262" t="s">
        <v>753</v>
      </c>
      <c r="G364" s="263" t="s">
        <v>232</v>
      </c>
      <c r="H364" s="264">
        <v>23.248</v>
      </c>
      <c r="I364" s="265"/>
      <c r="J364" s="266">
        <f>ROUND(I364*H364,2)</f>
        <v>0</v>
      </c>
      <c r="K364" s="267"/>
      <c r="L364" s="42"/>
      <c r="M364" s="268" t="s">
        <v>1</v>
      </c>
      <c r="N364" s="269" t="s">
        <v>43</v>
      </c>
      <c r="O364" s="92"/>
      <c r="P364" s="270">
        <f>O364*H364</f>
        <v>0</v>
      </c>
      <c r="Q364" s="270">
        <v>0</v>
      </c>
      <c r="R364" s="270">
        <f>Q364*H364</f>
        <v>0</v>
      </c>
      <c r="S364" s="270">
        <v>0</v>
      </c>
      <c r="T364" s="271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72" t="s">
        <v>256</v>
      </c>
      <c r="AT364" s="272" t="s">
        <v>176</v>
      </c>
      <c r="AU364" s="272" t="s">
        <v>88</v>
      </c>
      <c r="AY364" s="16" t="s">
        <v>174</v>
      </c>
      <c r="BE364" s="144">
        <f>IF(N364="základní",J364,0)</f>
        <v>0</v>
      </c>
      <c r="BF364" s="144">
        <f>IF(N364="snížená",J364,0)</f>
        <v>0</v>
      </c>
      <c r="BG364" s="144">
        <f>IF(N364="zákl. přenesená",J364,0)</f>
        <v>0</v>
      </c>
      <c r="BH364" s="144">
        <f>IF(N364="sníž. přenesená",J364,0)</f>
        <v>0</v>
      </c>
      <c r="BI364" s="144">
        <f>IF(N364="nulová",J364,0)</f>
        <v>0</v>
      </c>
      <c r="BJ364" s="16" t="s">
        <v>86</v>
      </c>
      <c r="BK364" s="144">
        <f>ROUND(I364*H364,2)</f>
        <v>0</v>
      </c>
      <c r="BL364" s="16" t="s">
        <v>256</v>
      </c>
      <c r="BM364" s="272" t="s">
        <v>754</v>
      </c>
    </row>
    <row r="365" spans="1:65" s="2" customFormat="1" ht="16.5" customHeight="1">
      <c r="A365" s="39"/>
      <c r="B365" s="40"/>
      <c r="C365" s="288" t="s">
        <v>755</v>
      </c>
      <c r="D365" s="288" t="s">
        <v>199</v>
      </c>
      <c r="E365" s="289" t="s">
        <v>756</v>
      </c>
      <c r="F365" s="290" t="s">
        <v>757</v>
      </c>
      <c r="G365" s="291" t="s">
        <v>232</v>
      </c>
      <c r="H365" s="292">
        <v>23.713</v>
      </c>
      <c r="I365" s="293"/>
      <c r="J365" s="294">
        <f>ROUND(I365*H365,2)</f>
        <v>0</v>
      </c>
      <c r="K365" s="295"/>
      <c r="L365" s="296"/>
      <c r="M365" s="297" t="s">
        <v>1</v>
      </c>
      <c r="N365" s="298" t="s">
        <v>43</v>
      </c>
      <c r="O365" s="92"/>
      <c r="P365" s="270">
        <f>O365*H365</f>
        <v>0</v>
      </c>
      <c r="Q365" s="270">
        <v>0.002</v>
      </c>
      <c r="R365" s="270">
        <f>Q365*H365</f>
        <v>0.047426</v>
      </c>
      <c r="S365" s="270">
        <v>0</v>
      </c>
      <c r="T365" s="271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72" t="s">
        <v>335</v>
      </c>
      <c r="AT365" s="272" t="s">
        <v>199</v>
      </c>
      <c r="AU365" s="272" t="s">
        <v>88</v>
      </c>
      <c r="AY365" s="16" t="s">
        <v>174</v>
      </c>
      <c r="BE365" s="144">
        <f>IF(N365="základní",J365,0)</f>
        <v>0</v>
      </c>
      <c r="BF365" s="144">
        <f>IF(N365="snížená",J365,0)</f>
        <v>0</v>
      </c>
      <c r="BG365" s="144">
        <f>IF(N365="zákl. přenesená",J365,0)</f>
        <v>0</v>
      </c>
      <c r="BH365" s="144">
        <f>IF(N365="sníž. přenesená",J365,0)</f>
        <v>0</v>
      </c>
      <c r="BI365" s="144">
        <f>IF(N365="nulová",J365,0)</f>
        <v>0</v>
      </c>
      <c r="BJ365" s="16" t="s">
        <v>86</v>
      </c>
      <c r="BK365" s="144">
        <f>ROUND(I365*H365,2)</f>
        <v>0</v>
      </c>
      <c r="BL365" s="16" t="s">
        <v>256</v>
      </c>
      <c r="BM365" s="272" t="s">
        <v>758</v>
      </c>
    </row>
    <row r="366" spans="1:51" s="13" customFormat="1" ht="12">
      <c r="A366" s="13"/>
      <c r="B366" s="277"/>
      <c r="C366" s="278"/>
      <c r="D366" s="273" t="s">
        <v>184</v>
      </c>
      <c r="E366" s="278"/>
      <c r="F366" s="280" t="s">
        <v>759</v>
      </c>
      <c r="G366" s="278"/>
      <c r="H366" s="281">
        <v>23.713</v>
      </c>
      <c r="I366" s="282"/>
      <c r="J366" s="278"/>
      <c r="K366" s="278"/>
      <c r="L366" s="283"/>
      <c r="M366" s="284"/>
      <c r="N366" s="285"/>
      <c r="O366" s="285"/>
      <c r="P366" s="285"/>
      <c r="Q366" s="285"/>
      <c r="R366" s="285"/>
      <c r="S366" s="285"/>
      <c r="T366" s="286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87" t="s">
        <v>184</v>
      </c>
      <c r="AU366" s="287" t="s">
        <v>88</v>
      </c>
      <c r="AV366" s="13" t="s">
        <v>88</v>
      </c>
      <c r="AW366" s="13" t="s">
        <v>4</v>
      </c>
      <c r="AX366" s="13" t="s">
        <v>86</v>
      </c>
      <c r="AY366" s="287" t="s">
        <v>174</v>
      </c>
    </row>
    <row r="367" spans="1:65" s="2" customFormat="1" ht="21.75" customHeight="1">
      <c r="A367" s="39"/>
      <c r="B367" s="40"/>
      <c r="C367" s="260" t="s">
        <v>760</v>
      </c>
      <c r="D367" s="260" t="s">
        <v>176</v>
      </c>
      <c r="E367" s="261" t="s">
        <v>761</v>
      </c>
      <c r="F367" s="262" t="s">
        <v>762</v>
      </c>
      <c r="G367" s="263" t="s">
        <v>232</v>
      </c>
      <c r="H367" s="264">
        <v>150.463</v>
      </c>
      <c r="I367" s="265"/>
      <c r="J367" s="266">
        <f>ROUND(I367*H367,2)</f>
        <v>0</v>
      </c>
      <c r="K367" s="267"/>
      <c r="L367" s="42"/>
      <c r="M367" s="268" t="s">
        <v>1</v>
      </c>
      <c r="N367" s="269" t="s">
        <v>43</v>
      </c>
      <c r="O367" s="92"/>
      <c r="P367" s="270">
        <f>O367*H367</f>
        <v>0</v>
      </c>
      <c r="Q367" s="270">
        <v>4E-05</v>
      </c>
      <c r="R367" s="270">
        <f>Q367*H367</f>
        <v>0.00601852</v>
      </c>
      <c r="S367" s="270">
        <v>0</v>
      </c>
      <c r="T367" s="271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72" t="s">
        <v>256</v>
      </c>
      <c r="AT367" s="272" t="s">
        <v>176</v>
      </c>
      <c r="AU367" s="272" t="s">
        <v>88</v>
      </c>
      <c r="AY367" s="16" t="s">
        <v>174</v>
      </c>
      <c r="BE367" s="144">
        <f>IF(N367="základní",J367,0)</f>
        <v>0</v>
      </c>
      <c r="BF367" s="144">
        <f>IF(N367="snížená",J367,0)</f>
        <v>0</v>
      </c>
      <c r="BG367" s="144">
        <f>IF(N367="zákl. přenesená",J367,0)</f>
        <v>0</v>
      </c>
      <c r="BH367" s="144">
        <f>IF(N367="sníž. přenesená",J367,0)</f>
        <v>0</v>
      </c>
      <c r="BI367" s="144">
        <f>IF(N367="nulová",J367,0)</f>
        <v>0</v>
      </c>
      <c r="BJ367" s="16" t="s">
        <v>86</v>
      </c>
      <c r="BK367" s="144">
        <f>ROUND(I367*H367,2)</f>
        <v>0</v>
      </c>
      <c r="BL367" s="16" t="s">
        <v>256</v>
      </c>
      <c r="BM367" s="272" t="s">
        <v>763</v>
      </c>
    </row>
    <row r="368" spans="1:51" s="13" customFormat="1" ht="12">
      <c r="A368" s="13"/>
      <c r="B368" s="277"/>
      <c r="C368" s="278"/>
      <c r="D368" s="273" t="s">
        <v>184</v>
      </c>
      <c r="E368" s="279" t="s">
        <v>1</v>
      </c>
      <c r="F368" s="280" t="s">
        <v>764</v>
      </c>
      <c r="G368" s="278"/>
      <c r="H368" s="281">
        <v>150.463</v>
      </c>
      <c r="I368" s="282"/>
      <c r="J368" s="278"/>
      <c r="K368" s="278"/>
      <c r="L368" s="283"/>
      <c r="M368" s="284"/>
      <c r="N368" s="285"/>
      <c r="O368" s="285"/>
      <c r="P368" s="285"/>
      <c r="Q368" s="285"/>
      <c r="R368" s="285"/>
      <c r="S368" s="285"/>
      <c r="T368" s="286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87" t="s">
        <v>184</v>
      </c>
      <c r="AU368" s="287" t="s">
        <v>88</v>
      </c>
      <c r="AV368" s="13" t="s">
        <v>88</v>
      </c>
      <c r="AW368" s="13" t="s">
        <v>32</v>
      </c>
      <c r="AX368" s="13" t="s">
        <v>86</v>
      </c>
      <c r="AY368" s="287" t="s">
        <v>174</v>
      </c>
    </row>
    <row r="369" spans="1:65" s="2" customFormat="1" ht="16.5" customHeight="1">
      <c r="A369" s="39"/>
      <c r="B369" s="40"/>
      <c r="C369" s="288" t="s">
        <v>765</v>
      </c>
      <c r="D369" s="288" t="s">
        <v>199</v>
      </c>
      <c r="E369" s="289" t="s">
        <v>549</v>
      </c>
      <c r="F369" s="290" t="s">
        <v>550</v>
      </c>
      <c r="G369" s="291" t="s">
        <v>179</v>
      </c>
      <c r="H369" s="292">
        <v>0.767</v>
      </c>
      <c r="I369" s="293"/>
      <c r="J369" s="294">
        <f>ROUND(I369*H369,2)</f>
        <v>0</v>
      </c>
      <c r="K369" s="295"/>
      <c r="L369" s="296"/>
      <c r="M369" s="297" t="s">
        <v>1</v>
      </c>
      <c r="N369" s="298" t="s">
        <v>43</v>
      </c>
      <c r="O369" s="92"/>
      <c r="P369" s="270">
        <f>O369*H369</f>
        <v>0</v>
      </c>
      <c r="Q369" s="270">
        <v>0.55</v>
      </c>
      <c r="R369" s="270">
        <f>Q369*H369</f>
        <v>0.42185000000000006</v>
      </c>
      <c r="S369" s="270">
        <v>0</v>
      </c>
      <c r="T369" s="271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72" t="s">
        <v>335</v>
      </c>
      <c r="AT369" s="272" t="s">
        <v>199</v>
      </c>
      <c r="AU369" s="272" t="s">
        <v>88</v>
      </c>
      <c r="AY369" s="16" t="s">
        <v>174</v>
      </c>
      <c r="BE369" s="144">
        <f>IF(N369="základní",J369,0)</f>
        <v>0</v>
      </c>
      <c r="BF369" s="144">
        <f>IF(N369="snížená",J369,0)</f>
        <v>0</v>
      </c>
      <c r="BG369" s="144">
        <f>IF(N369="zákl. přenesená",J369,0)</f>
        <v>0</v>
      </c>
      <c r="BH369" s="144">
        <f>IF(N369="sníž. přenesená",J369,0)</f>
        <v>0</v>
      </c>
      <c r="BI369" s="144">
        <f>IF(N369="nulová",J369,0)</f>
        <v>0</v>
      </c>
      <c r="BJ369" s="16" t="s">
        <v>86</v>
      </c>
      <c r="BK369" s="144">
        <f>ROUND(I369*H369,2)</f>
        <v>0</v>
      </c>
      <c r="BL369" s="16" t="s">
        <v>256</v>
      </c>
      <c r="BM369" s="272" t="s">
        <v>766</v>
      </c>
    </row>
    <row r="370" spans="1:51" s="13" customFormat="1" ht="12">
      <c r="A370" s="13"/>
      <c r="B370" s="277"/>
      <c r="C370" s="278"/>
      <c r="D370" s="273" t="s">
        <v>184</v>
      </c>
      <c r="E370" s="279" t="s">
        <v>1</v>
      </c>
      <c r="F370" s="280" t="s">
        <v>767</v>
      </c>
      <c r="G370" s="278"/>
      <c r="H370" s="281">
        <v>0.767</v>
      </c>
      <c r="I370" s="282"/>
      <c r="J370" s="278"/>
      <c r="K370" s="278"/>
      <c r="L370" s="283"/>
      <c r="M370" s="284"/>
      <c r="N370" s="285"/>
      <c r="O370" s="285"/>
      <c r="P370" s="285"/>
      <c r="Q370" s="285"/>
      <c r="R370" s="285"/>
      <c r="S370" s="285"/>
      <c r="T370" s="286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87" t="s">
        <v>184</v>
      </c>
      <c r="AU370" s="287" t="s">
        <v>88</v>
      </c>
      <c r="AV370" s="13" t="s">
        <v>88</v>
      </c>
      <c r="AW370" s="13" t="s">
        <v>32</v>
      </c>
      <c r="AX370" s="13" t="s">
        <v>86</v>
      </c>
      <c r="AY370" s="287" t="s">
        <v>174</v>
      </c>
    </row>
    <row r="371" spans="1:65" s="2" customFormat="1" ht="16.5" customHeight="1">
      <c r="A371" s="39"/>
      <c r="B371" s="40"/>
      <c r="C371" s="260" t="s">
        <v>768</v>
      </c>
      <c r="D371" s="260" t="s">
        <v>176</v>
      </c>
      <c r="E371" s="261" t="s">
        <v>769</v>
      </c>
      <c r="F371" s="262" t="s">
        <v>770</v>
      </c>
      <c r="G371" s="263" t="s">
        <v>232</v>
      </c>
      <c r="H371" s="264">
        <v>150.463</v>
      </c>
      <c r="I371" s="265"/>
      <c r="J371" s="266">
        <f>ROUND(I371*H371,2)</f>
        <v>0</v>
      </c>
      <c r="K371" s="267"/>
      <c r="L371" s="42"/>
      <c r="M371" s="268" t="s">
        <v>1</v>
      </c>
      <c r="N371" s="269" t="s">
        <v>43</v>
      </c>
      <c r="O371" s="92"/>
      <c r="P371" s="270">
        <f>O371*H371</f>
        <v>0</v>
      </c>
      <c r="Q371" s="270">
        <v>0.00078</v>
      </c>
      <c r="R371" s="270">
        <f>Q371*H371</f>
        <v>0.11736113999999999</v>
      </c>
      <c r="S371" s="270">
        <v>0</v>
      </c>
      <c r="T371" s="271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72" t="s">
        <v>256</v>
      </c>
      <c r="AT371" s="272" t="s">
        <v>176</v>
      </c>
      <c r="AU371" s="272" t="s">
        <v>88</v>
      </c>
      <c r="AY371" s="16" t="s">
        <v>174</v>
      </c>
      <c r="BE371" s="144">
        <f>IF(N371="základní",J371,0)</f>
        <v>0</v>
      </c>
      <c r="BF371" s="144">
        <f>IF(N371="snížená",J371,0)</f>
        <v>0</v>
      </c>
      <c r="BG371" s="144">
        <f>IF(N371="zákl. přenesená",J371,0)</f>
        <v>0</v>
      </c>
      <c r="BH371" s="144">
        <f>IF(N371="sníž. přenesená",J371,0)</f>
        <v>0</v>
      </c>
      <c r="BI371" s="144">
        <f>IF(N371="nulová",J371,0)</f>
        <v>0</v>
      </c>
      <c r="BJ371" s="16" t="s">
        <v>86</v>
      </c>
      <c r="BK371" s="144">
        <f>ROUND(I371*H371,2)</f>
        <v>0</v>
      </c>
      <c r="BL371" s="16" t="s">
        <v>256</v>
      </c>
      <c r="BM371" s="272" t="s">
        <v>771</v>
      </c>
    </row>
    <row r="372" spans="1:51" s="13" customFormat="1" ht="12">
      <c r="A372" s="13"/>
      <c r="B372" s="277"/>
      <c r="C372" s="278"/>
      <c r="D372" s="273" t="s">
        <v>184</v>
      </c>
      <c r="E372" s="279" t="s">
        <v>1</v>
      </c>
      <c r="F372" s="280" t="s">
        <v>764</v>
      </c>
      <c r="G372" s="278"/>
      <c r="H372" s="281">
        <v>150.463</v>
      </c>
      <c r="I372" s="282"/>
      <c r="J372" s="278"/>
      <c r="K372" s="278"/>
      <c r="L372" s="283"/>
      <c r="M372" s="284"/>
      <c r="N372" s="285"/>
      <c r="O372" s="285"/>
      <c r="P372" s="285"/>
      <c r="Q372" s="285"/>
      <c r="R372" s="285"/>
      <c r="S372" s="285"/>
      <c r="T372" s="286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87" t="s">
        <v>184</v>
      </c>
      <c r="AU372" s="287" t="s">
        <v>88</v>
      </c>
      <c r="AV372" s="13" t="s">
        <v>88</v>
      </c>
      <c r="AW372" s="13" t="s">
        <v>32</v>
      </c>
      <c r="AX372" s="13" t="s">
        <v>86</v>
      </c>
      <c r="AY372" s="287" t="s">
        <v>174</v>
      </c>
    </row>
    <row r="373" spans="1:65" s="2" customFormat="1" ht="16.5" customHeight="1">
      <c r="A373" s="39"/>
      <c r="B373" s="40"/>
      <c r="C373" s="288" t="s">
        <v>772</v>
      </c>
      <c r="D373" s="288" t="s">
        <v>199</v>
      </c>
      <c r="E373" s="289" t="s">
        <v>773</v>
      </c>
      <c r="F373" s="290" t="s">
        <v>774</v>
      </c>
      <c r="G373" s="291" t="s">
        <v>232</v>
      </c>
      <c r="H373" s="292">
        <v>331.018</v>
      </c>
      <c r="I373" s="293"/>
      <c r="J373" s="294">
        <f>ROUND(I373*H373,2)</f>
        <v>0</v>
      </c>
      <c r="K373" s="295"/>
      <c r="L373" s="296"/>
      <c r="M373" s="297" t="s">
        <v>1</v>
      </c>
      <c r="N373" s="298" t="s">
        <v>43</v>
      </c>
      <c r="O373" s="92"/>
      <c r="P373" s="270">
        <f>O373*H373</f>
        <v>0</v>
      </c>
      <c r="Q373" s="270">
        <v>0.009</v>
      </c>
      <c r="R373" s="270">
        <f>Q373*H373</f>
        <v>2.9791619999999996</v>
      </c>
      <c r="S373" s="270">
        <v>0</v>
      </c>
      <c r="T373" s="271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72" t="s">
        <v>335</v>
      </c>
      <c r="AT373" s="272" t="s">
        <v>199</v>
      </c>
      <c r="AU373" s="272" t="s">
        <v>88</v>
      </c>
      <c r="AY373" s="16" t="s">
        <v>174</v>
      </c>
      <c r="BE373" s="144">
        <f>IF(N373="základní",J373,0)</f>
        <v>0</v>
      </c>
      <c r="BF373" s="144">
        <f>IF(N373="snížená",J373,0)</f>
        <v>0</v>
      </c>
      <c r="BG373" s="144">
        <f>IF(N373="zákl. přenesená",J373,0)</f>
        <v>0</v>
      </c>
      <c r="BH373" s="144">
        <f>IF(N373="sníž. přenesená",J373,0)</f>
        <v>0</v>
      </c>
      <c r="BI373" s="144">
        <f>IF(N373="nulová",J373,0)</f>
        <v>0</v>
      </c>
      <c r="BJ373" s="16" t="s">
        <v>86</v>
      </c>
      <c r="BK373" s="144">
        <f>ROUND(I373*H373,2)</f>
        <v>0</v>
      </c>
      <c r="BL373" s="16" t="s">
        <v>256</v>
      </c>
      <c r="BM373" s="272" t="s">
        <v>775</v>
      </c>
    </row>
    <row r="374" spans="1:51" s="13" customFormat="1" ht="12">
      <c r="A374" s="13"/>
      <c r="B374" s="277"/>
      <c r="C374" s="278"/>
      <c r="D374" s="273" t="s">
        <v>184</v>
      </c>
      <c r="E374" s="279" t="s">
        <v>1</v>
      </c>
      <c r="F374" s="280" t="s">
        <v>776</v>
      </c>
      <c r="G374" s="278"/>
      <c r="H374" s="281">
        <v>300.925</v>
      </c>
      <c r="I374" s="282"/>
      <c r="J374" s="278"/>
      <c r="K374" s="278"/>
      <c r="L374" s="283"/>
      <c r="M374" s="284"/>
      <c r="N374" s="285"/>
      <c r="O374" s="285"/>
      <c r="P374" s="285"/>
      <c r="Q374" s="285"/>
      <c r="R374" s="285"/>
      <c r="S374" s="285"/>
      <c r="T374" s="286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87" t="s">
        <v>184</v>
      </c>
      <c r="AU374" s="287" t="s">
        <v>88</v>
      </c>
      <c r="AV374" s="13" t="s">
        <v>88</v>
      </c>
      <c r="AW374" s="13" t="s">
        <v>32</v>
      </c>
      <c r="AX374" s="13" t="s">
        <v>86</v>
      </c>
      <c r="AY374" s="287" t="s">
        <v>174</v>
      </c>
    </row>
    <row r="375" spans="1:51" s="13" customFormat="1" ht="12">
      <c r="A375" s="13"/>
      <c r="B375" s="277"/>
      <c r="C375" s="278"/>
      <c r="D375" s="273" t="s">
        <v>184</v>
      </c>
      <c r="E375" s="278"/>
      <c r="F375" s="280" t="s">
        <v>777</v>
      </c>
      <c r="G375" s="278"/>
      <c r="H375" s="281">
        <v>331.018</v>
      </c>
      <c r="I375" s="282"/>
      <c r="J375" s="278"/>
      <c r="K375" s="278"/>
      <c r="L375" s="283"/>
      <c r="M375" s="284"/>
      <c r="N375" s="285"/>
      <c r="O375" s="285"/>
      <c r="P375" s="285"/>
      <c r="Q375" s="285"/>
      <c r="R375" s="285"/>
      <c r="S375" s="285"/>
      <c r="T375" s="286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87" t="s">
        <v>184</v>
      </c>
      <c r="AU375" s="287" t="s">
        <v>88</v>
      </c>
      <c r="AV375" s="13" t="s">
        <v>88</v>
      </c>
      <c r="AW375" s="13" t="s">
        <v>4</v>
      </c>
      <c r="AX375" s="13" t="s">
        <v>86</v>
      </c>
      <c r="AY375" s="287" t="s">
        <v>174</v>
      </c>
    </row>
    <row r="376" spans="1:65" s="2" customFormat="1" ht="21.75" customHeight="1">
      <c r="A376" s="39"/>
      <c r="B376" s="40"/>
      <c r="C376" s="260" t="s">
        <v>778</v>
      </c>
      <c r="D376" s="260" t="s">
        <v>176</v>
      </c>
      <c r="E376" s="261" t="s">
        <v>779</v>
      </c>
      <c r="F376" s="262" t="s">
        <v>780</v>
      </c>
      <c r="G376" s="263" t="s">
        <v>338</v>
      </c>
      <c r="H376" s="264">
        <v>1.7</v>
      </c>
      <c r="I376" s="265"/>
      <c r="J376" s="266">
        <f>ROUND(I376*H376,2)</f>
        <v>0</v>
      </c>
      <c r="K376" s="267"/>
      <c r="L376" s="42"/>
      <c r="M376" s="268" t="s">
        <v>1</v>
      </c>
      <c r="N376" s="269" t="s">
        <v>43</v>
      </c>
      <c r="O376" s="92"/>
      <c r="P376" s="270">
        <f>O376*H376</f>
        <v>0</v>
      </c>
      <c r="Q376" s="270">
        <v>0.00832</v>
      </c>
      <c r="R376" s="270">
        <f>Q376*H376</f>
        <v>0.014143999999999999</v>
      </c>
      <c r="S376" s="270">
        <v>0</v>
      </c>
      <c r="T376" s="271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72" t="s">
        <v>256</v>
      </c>
      <c r="AT376" s="272" t="s">
        <v>176</v>
      </c>
      <c r="AU376" s="272" t="s">
        <v>88</v>
      </c>
      <c r="AY376" s="16" t="s">
        <v>174</v>
      </c>
      <c r="BE376" s="144">
        <f>IF(N376="základní",J376,0)</f>
        <v>0</v>
      </c>
      <c r="BF376" s="144">
        <f>IF(N376="snížená",J376,0)</f>
        <v>0</v>
      </c>
      <c r="BG376" s="144">
        <f>IF(N376="zákl. přenesená",J376,0)</f>
        <v>0</v>
      </c>
      <c r="BH376" s="144">
        <f>IF(N376="sníž. přenesená",J376,0)</f>
        <v>0</v>
      </c>
      <c r="BI376" s="144">
        <f>IF(N376="nulová",J376,0)</f>
        <v>0</v>
      </c>
      <c r="BJ376" s="16" t="s">
        <v>86</v>
      </c>
      <c r="BK376" s="144">
        <f>ROUND(I376*H376,2)</f>
        <v>0</v>
      </c>
      <c r="BL376" s="16" t="s">
        <v>256</v>
      </c>
      <c r="BM376" s="272" t="s">
        <v>781</v>
      </c>
    </row>
    <row r="377" spans="1:51" s="13" customFormat="1" ht="12">
      <c r="A377" s="13"/>
      <c r="B377" s="277"/>
      <c r="C377" s="278"/>
      <c r="D377" s="273" t="s">
        <v>184</v>
      </c>
      <c r="E377" s="279" t="s">
        <v>1</v>
      </c>
      <c r="F377" s="280" t="s">
        <v>782</v>
      </c>
      <c r="G377" s="278"/>
      <c r="H377" s="281">
        <v>1.7</v>
      </c>
      <c r="I377" s="282"/>
      <c r="J377" s="278"/>
      <c r="K377" s="278"/>
      <c r="L377" s="283"/>
      <c r="M377" s="284"/>
      <c r="N377" s="285"/>
      <c r="O377" s="285"/>
      <c r="P377" s="285"/>
      <c r="Q377" s="285"/>
      <c r="R377" s="285"/>
      <c r="S377" s="285"/>
      <c r="T377" s="286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87" t="s">
        <v>184</v>
      </c>
      <c r="AU377" s="287" t="s">
        <v>88</v>
      </c>
      <c r="AV377" s="13" t="s">
        <v>88</v>
      </c>
      <c r="AW377" s="13" t="s">
        <v>32</v>
      </c>
      <c r="AX377" s="13" t="s">
        <v>86</v>
      </c>
      <c r="AY377" s="287" t="s">
        <v>174</v>
      </c>
    </row>
    <row r="378" spans="1:65" s="2" customFormat="1" ht="16.5" customHeight="1">
      <c r="A378" s="39"/>
      <c r="B378" s="40"/>
      <c r="C378" s="260" t="s">
        <v>783</v>
      </c>
      <c r="D378" s="260" t="s">
        <v>176</v>
      </c>
      <c r="E378" s="261" t="s">
        <v>784</v>
      </c>
      <c r="F378" s="262" t="s">
        <v>785</v>
      </c>
      <c r="G378" s="263" t="s">
        <v>365</v>
      </c>
      <c r="H378" s="264">
        <v>4</v>
      </c>
      <c r="I378" s="265"/>
      <c r="J378" s="266">
        <f>ROUND(I378*H378,2)</f>
        <v>0</v>
      </c>
      <c r="K378" s="267"/>
      <c r="L378" s="42"/>
      <c r="M378" s="268" t="s">
        <v>1</v>
      </c>
      <c r="N378" s="269" t="s">
        <v>43</v>
      </c>
      <c r="O378" s="92"/>
      <c r="P378" s="270">
        <f>O378*H378</f>
        <v>0</v>
      </c>
      <c r="Q378" s="270">
        <v>2E-05</v>
      </c>
      <c r="R378" s="270">
        <f>Q378*H378</f>
        <v>8E-05</v>
      </c>
      <c r="S378" s="270">
        <v>0</v>
      </c>
      <c r="T378" s="271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72" t="s">
        <v>256</v>
      </c>
      <c r="AT378" s="272" t="s">
        <v>176</v>
      </c>
      <c r="AU378" s="272" t="s">
        <v>88</v>
      </c>
      <c r="AY378" s="16" t="s">
        <v>174</v>
      </c>
      <c r="BE378" s="144">
        <f>IF(N378="základní",J378,0)</f>
        <v>0</v>
      </c>
      <c r="BF378" s="144">
        <f>IF(N378="snížená",J378,0)</f>
        <v>0</v>
      </c>
      <c r="BG378" s="144">
        <f>IF(N378="zákl. přenesená",J378,0)</f>
        <v>0</v>
      </c>
      <c r="BH378" s="144">
        <f>IF(N378="sníž. přenesená",J378,0)</f>
        <v>0</v>
      </c>
      <c r="BI378" s="144">
        <f>IF(N378="nulová",J378,0)</f>
        <v>0</v>
      </c>
      <c r="BJ378" s="16" t="s">
        <v>86</v>
      </c>
      <c r="BK378" s="144">
        <f>ROUND(I378*H378,2)</f>
        <v>0</v>
      </c>
      <c r="BL378" s="16" t="s">
        <v>256</v>
      </c>
      <c r="BM378" s="272" t="s">
        <v>786</v>
      </c>
    </row>
    <row r="379" spans="1:65" s="2" customFormat="1" ht="21.75" customHeight="1">
      <c r="A379" s="39"/>
      <c r="B379" s="40"/>
      <c r="C379" s="288" t="s">
        <v>787</v>
      </c>
      <c r="D379" s="288" t="s">
        <v>199</v>
      </c>
      <c r="E379" s="289" t="s">
        <v>788</v>
      </c>
      <c r="F379" s="290" t="s">
        <v>789</v>
      </c>
      <c r="G379" s="291" t="s">
        <v>365</v>
      </c>
      <c r="H379" s="292">
        <v>4</v>
      </c>
      <c r="I379" s="293"/>
      <c r="J379" s="294">
        <f>ROUND(I379*H379,2)</f>
        <v>0</v>
      </c>
      <c r="K379" s="295"/>
      <c r="L379" s="296"/>
      <c r="M379" s="297" t="s">
        <v>1</v>
      </c>
      <c r="N379" s="298" t="s">
        <v>43</v>
      </c>
      <c r="O379" s="92"/>
      <c r="P379" s="270">
        <f>O379*H379</f>
        <v>0</v>
      </c>
      <c r="Q379" s="270">
        <v>0.0025</v>
      </c>
      <c r="R379" s="270">
        <f>Q379*H379</f>
        <v>0.01</v>
      </c>
      <c r="S379" s="270">
        <v>0</v>
      </c>
      <c r="T379" s="271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72" t="s">
        <v>335</v>
      </c>
      <c r="AT379" s="272" t="s">
        <v>199</v>
      </c>
      <c r="AU379" s="272" t="s">
        <v>88</v>
      </c>
      <c r="AY379" s="16" t="s">
        <v>174</v>
      </c>
      <c r="BE379" s="144">
        <f>IF(N379="základní",J379,0)</f>
        <v>0</v>
      </c>
      <c r="BF379" s="144">
        <f>IF(N379="snížená",J379,0)</f>
        <v>0</v>
      </c>
      <c r="BG379" s="144">
        <f>IF(N379="zákl. přenesená",J379,0)</f>
        <v>0</v>
      </c>
      <c r="BH379" s="144">
        <f>IF(N379="sníž. přenesená",J379,0)</f>
        <v>0</v>
      </c>
      <c r="BI379" s="144">
        <f>IF(N379="nulová",J379,0)</f>
        <v>0</v>
      </c>
      <c r="BJ379" s="16" t="s">
        <v>86</v>
      </c>
      <c r="BK379" s="144">
        <f>ROUND(I379*H379,2)</f>
        <v>0</v>
      </c>
      <c r="BL379" s="16" t="s">
        <v>256</v>
      </c>
      <c r="BM379" s="272" t="s">
        <v>790</v>
      </c>
    </row>
    <row r="380" spans="1:65" s="2" customFormat="1" ht="16.5" customHeight="1">
      <c r="A380" s="39"/>
      <c r="B380" s="40"/>
      <c r="C380" s="260" t="s">
        <v>791</v>
      </c>
      <c r="D380" s="260" t="s">
        <v>176</v>
      </c>
      <c r="E380" s="261" t="s">
        <v>792</v>
      </c>
      <c r="F380" s="262" t="s">
        <v>793</v>
      </c>
      <c r="G380" s="263" t="s">
        <v>365</v>
      </c>
      <c r="H380" s="264">
        <v>3</v>
      </c>
      <c r="I380" s="265"/>
      <c r="J380" s="266">
        <f>ROUND(I380*H380,2)</f>
        <v>0</v>
      </c>
      <c r="K380" s="267"/>
      <c r="L380" s="42"/>
      <c r="M380" s="268" t="s">
        <v>1</v>
      </c>
      <c r="N380" s="269" t="s">
        <v>43</v>
      </c>
      <c r="O380" s="92"/>
      <c r="P380" s="270">
        <f>O380*H380</f>
        <v>0</v>
      </c>
      <c r="Q380" s="270">
        <v>1E-05</v>
      </c>
      <c r="R380" s="270">
        <f>Q380*H380</f>
        <v>3.0000000000000004E-05</v>
      </c>
      <c r="S380" s="270">
        <v>0</v>
      </c>
      <c r="T380" s="271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72" t="s">
        <v>256</v>
      </c>
      <c r="AT380" s="272" t="s">
        <v>176</v>
      </c>
      <c r="AU380" s="272" t="s">
        <v>88</v>
      </c>
      <c r="AY380" s="16" t="s">
        <v>174</v>
      </c>
      <c r="BE380" s="144">
        <f>IF(N380="základní",J380,0)</f>
        <v>0</v>
      </c>
      <c r="BF380" s="144">
        <f>IF(N380="snížená",J380,0)</f>
        <v>0</v>
      </c>
      <c r="BG380" s="144">
        <f>IF(N380="zákl. přenesená",J380,0)</f>
        <v>0</v>
      </c>
      <c r="BH380" s="144">
        <f>IF(N380="sníž. přenesená",J380,0)</f>
        <v>0</v>
      </c>
      <c r="BI380" s="144">
        <f>IF(N380="nulová",J380,0)</f>
        <v>0</v>
      </c>
      <c r="BJ380" s="16" t="s">
        <v>86</v>
      </c>
      <c r="BK380" s="144">
        <f>ROUND(I380*H380,2)</f>
        <v>0</v>
      </c>
      <c r="BL380" s="16" t="s">
        <v>256</v>
      </c>
      <c r="BM380" s="272" t="s">
        <v>794</v>
      </c>
    </row>
    <row r="381" spans="1:65" s="2" customFormat="1" ht="21.75" customHeight="1">
      <c r="A381" s="39"/>
      <c r="B381" s="40"/>
      <c r="C381" s="288" t="s">
        <v>795</v>
      </c>
      <c r="D381" s="288" t="s">
        <v>199</v>
      </c>
      <c r="E381" s="289" t="s">
        <v>796</v>
      </c>
      <c r="F381" s="290" t="s">
        <v>797</v>
      </c>
      <c r="G381" s="291" t="s">
        <v>365</v>
      </c>
      <c r="H381" s="292">
        <v>3</v>
      </c>
      <c r="I381" s="293"/>
      <c r="J381" s="294">
        <f>ROUND(I381*H381,2)</f>
        <v>0</v>
      </c>
      <c r="K381" s="295"/>
      <c r="L381" s="296"/>
      <c r="M381" s="297" t="s">
        <v>1</v>
      </c>
      <c r="N381" s="298" t="s">
        <v>43</v>
      </c>
      <c r="O381" s="92"/>
      <c r="P381" s="270">
        <f>O381*H381</f>
        <v>0</v>
      </c>
      <c r="Q381" s="270">
        <v>0.0067</v>
      </c>
      <c r="R381" s="270">
        <f>Q381*H381</f>
        <v>0.0201</v>
      </c>
      <c r="S381" s="270">
        <v>0</v>
      </c>
      <c r="T381" s="271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72" t="s">
        <v>335</v>
      </c>
      <c r="AT381" s="272" t="s">
        <v>199</v>
      </c>
      <c r="AU381" s="272" t="s">
        <v>88</v>
      </c>
      <c r="AY381" s="16" t="s">
        <v>174</v>
      </c>
      <c r="BE381" s="144">
        <f>IF(N381="základní",J381,0)</f>
        <v>0</v>
      </c>
      <c r="BF381" s="144">
        <f>IF(N381="snížená",J381,0)</f>
        <v>0</v>
      </c>
      <c r="BG381" s="144">
        <f>IF(N381="zákl. přenesená",J381,0)</f>
        <v>0</v>
      </c>
      <c r="BH381" s="144">
        <f>IF(N381="sníž. přenesená",J381,0)</f>
        <v>0</v>
      </c>
      <c r="BI381" s="144">
        <f>IF(N381="nulová",J381,0)</f>
        <v>0</v>
      </c>
      <c r="BJ381" s="16" t="s">
        <v>86</v>
      </c>
      <c r="BK381" s="144">
        <f>ROUND(I381*H381,2)</f>
        <v>0</v>
      </c>
      <c r="BL381" s="16" t="s">
        <v>256</v>
      </c>
      <c r="BM381" s="272" t="s">
        <v>798</v>
      </c>
    </row>
    <row r="382" spans="1:65" s="2" customFormat="1" ht="21.75" customHeight="1">
      <c r="A382" s="39"/>
      <c r="B382" s="40"/>
      <c r="C382" s="260" t="s">
        <v>799</v>
      </c>
      <c r="D382" s="260" t="s">
        <v>176</v>
      </c>
      <c r="E382" s="261" t="s">
        <v>800</v>
      </c>
      <c r="F382" s="262" t="s">
        <v>801</v>
      </c>
      <c r="G382" s="263" t="s">
        <v>202</v>
      </c>
      <c r="H382" s="264">
        <v>5.651</v>
      </c>
      <c r="I382" s="265"/>
      <c r="J382" s="266">
        <f>ROUND(I382*H382,2)</f>
        <v>0</v>
      </c>
      <c r="K382" s="267"/>
      <c r="L382" s="42"/>
      <c r="M382" s="268" t="s">
        <v>1</v>
      </c>
      <c r="N382" s="269" t="s">
        <v>43</v>
      </c>
      <c r="O382" s="92"/>
      <c r="P382" s="270">
        <f>O382*H382</f>
        <v>0</v>
      </c>
      <c r="Q382" s="270">
        <v>0</v>
      </c>
      <c r="R382" s="270">
        <f>Q382*H382</f>
        <v>0</v>
      </c>
      <c r="S382" s="270">
        <v>0</v>
      </c>
      <c r="T382" s="271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72" t="s">
        <v>256</v>
      </c>
      <c r="AT382" s="272" t="s">
        <v>176</v>
      </c>
      <c r="AU382" s="272" t="s">
        <v>88</v>
      </c>
      <c r="AY382" s="16" t="s">
        <v>174</v>
      </c>
      <c r="BE382" s="144">
        <f>IF(N382="základní",J382,0)</f>
        <v>0</v>
      </c>
      <c r="BF382" s="144">
        <f>IF(N382="snížená",J382,0)</f>
        <v>0</v>
      </c>
      <c r="BG382" s="144">
        <f>IF(N382="zákl. přenesená",J382,0)</f>
        <v>0</v>
      </c>
      <c r="BH382" s="144">
        <f>IF(N382="sníž. přenesená",J382,0)</f>
        <v>0</v>
      </c>
      <c r="BI382" s="144">
        <f>IF(N382="nulová",J382,0)</f>
        <v>0</v>
      </c>
      <c r="BJ382" s="16" t="s">
        <v>86</v>
      </c>
      <c r="BK382" s="144">
        <f>ROUND(I382*H382,2)</f>
        <v>0</v>
      </c>
      <c r="BL382" s="16" t="s">
        <v>256</v>
      </c>
      <c r="BM382" s="272" t="s">
        <v>802</v>
      </c>
    </row>
    <row r="383" spans="1:63" s="12" customFormat="1" ht="22.8" customHeight="1">
      <c r="A383" s="12"/>
      <c r="B383" s="244"/>
      <c r="C383" s="245"/>
      <c r="D383" s="246" t="s">
        <v>77</v>
      </c>
      <c r="E383" s="258" t="s">
        <v>803</v>
      </c>
      <c r="F383" s="258" t="s">
        <v>804</v>
      </c>
      <c r="G383" s="245"/>
      <c r="H383" s="245"/>
      <c r="I383" s="248"/>
      <c r="J383" s="259">
        <f>BK383</f>
        <v>0</v>
      </c>
      <c r="K383" s="245"/>
      <c r="L383" s="250"/>
      <c r="M383" s="251"/>
      <c r="N383" s="252"/>
      <c r="O383" s="252"/>
      <c r="P383" s="253">
        <f>SUM(P384:P402)</f>
        <v>0</v>
      </c>
      <c r="Q383" s="252"/>
      <c r="R383" s="253">
        <f>SUM(R384:R402)</f>
        <v>0.46993116</v>
      </c>
      <c r="S383" s="252"/>
      <c r="T383" s="254">
        <f>SUM(T384:T402)</f>
        <v>0.3438999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55" t="s">
        <v>88</v>
      </c>
      <c r="AT383" s="256" t="s">
        <v>77</v>
      </c>
      <c r="AU383" s="256" t="s">
        <v>86</v>
      </c>
      <c r="AY383" s="255" t="s">
        <v>174</v>
      </c>
      <c r="BK383" s="257">
        <f>SUM(BK384:BK402)</f>
        <v>0</v>
      </c>
    </row>
    <row r="384" spans="1:65" s="2" customFormat="1" ht="16.5" customHeight="1">
      <c r="A384" s="39"/>
      <c r="B384" s="40"/>
      <c r="C384" s="260" t="s">
        <v>805</v>
      </c>
      <c r="D384" s="260" t="s">
        <v>176</v>
      </c>
      <c r="E384" s="261" t="s">
        <v>806</v>
      </c>
      <c r="F384" s="262" t="s">
        <v>807</v>
      </c>
      <c r="G384" s="263" t="s">
        <v>338</v>
      </c>
      <c r="H384" s="264">
        <v>17.849</v>
      </c>
      <c r="I384" s="265"/>
      <c r="J384" s="266">
        <f>ROUND(I384*H384,2)</f>
        <v>0</v>
      </c>
      <c r="K384" s="267"/>
      <c r="L384" s="42"/>
      <c r="M384" s="268" t="s">
        <v>1</v>
      </c>
      <c r="N384" s="269" t="s">
        <v>43</v>
      </c>
      <c r="O384" s="92"/>
      <c r="P384" s="270">
        <f>O384*H384</f>
        <v>0</v>
      </c>
      <c r="Q384" s="270">
        <v>0</v>
      </c>
      <c r="R384" s="270">
        <f>Q384*H384</f>
        <v>0</v>
      </c>
      <c r="S384" s="270">
        <v>0.00348</v>
      </c>
      <c r="T384" s="271">
        <f>S384*H384</f>
        <v>0.06211452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72" t="s">
        <v>256</v>
      </c>
      <c r="AT384" s="272" t="s">
        <v>176</v>
      </c>
      <c r="AU384" s="272" t="s">
        <v>88</v>
      </c>
      <c r="AY384" s="16" t="s">
        <v>174</v>
      </c>
      <c r="BE384" s="144">
        <f>IF(N384="základní",J384,0)</f>
        <v>0</v>
      </c>
      <c r="BF384" s="144">
        <f>IF(N384="snížená",J384,0)</f>
        <v>0</v>
      </c>
      <c r="BG384" s="144">
        <f>IF(N384="zákl. přenesená",J384,0)</f>
        <v>0</v>
      </c>
      <c r="BH384" s="144">
        <f>IF(N384="sníž. přenesená",J384,0)</f>
        <v>0</v>
      </c>
      <c r="BI384" s="144">
        <f>IF(N384="nulová",J384,0)</f>
        <v>0</v>
      </c>
      <c r="BJ384" s="16" t="s">
        <v>86</v>
      </c>
      <c r="BK384" s="144">
        <f>ROUND(I384*H384,2)</f>
        <v>0</v>
      </c>
      <c r="BL384" s="16" t="s">
        <v>256</v>
      </c>
      <c r="BM384" s="272" t="s">
        <v>808</v>
      </c>
    </row>
    <row r="385" spans="1:51" s="13" customFormat="1" ht="12">
      <c r="A385" s="13"/>
      <c r="B385" s="277"/>
      <c r="C385" s="278"/>
      <c r="D385" s="273" t="s">
        <v>184</v>
      </c>
      <c r="E385" s="279" t="s">
        <v>1</v>
      </c>
      <c r="F385" s="280" t="s">
        <v>809</v>
      </c>
      <c r="G385" s="278"/>
      <c r="H385" s="281">
        <v>17.849</v>
      </c>
      <c r="I385" s="282"/>
      <c r="J385" s="278"/>
      <c r="K385" s="278"/>
      <c r="L385" s="283"/>
      <c r="M385" s="284"/>
      <c r="N385" s="285"/>
      <c r="O385" s="285"/>
      <c r="P385" s="285"/>
      <c r="Q385" s="285"/>
      <c r="R385" s="285"/>
      <c r="S385" s="285"/>
      <c r="T385" s="286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87" t="s">
        <v>184</v>
      </c>
      <c r="AU385" s="287" t="s">
        <v>88</v>
      </c>
      <c r="AV385" s="13" t="s">
        <v>88</v>
      </c>
      <c r="AW385" s="13" t="s">
        <v>32</v>
      </c>
      <c r="AX385" s="13" t="s">
        <v>86</v>
      </c>
      <c r="AY385" s="287" t="s">
        <v>174</v>
      </c>
    </row>
    <row r="386" spans="1:65" s="2" customFormat="1" ht="16.5" customHeight="1">
      <c r="A386" s="39"/>
      <c r="B386" s="40"/>
      <c r="C386" s="260" t="s">
        <v>810</v>
      </c>
      <c r="D386" s="260" t="s">
        <v>176</v>
      </c>
      <c r="E386" s="261" t="s">
        <v>811</v>
      </c>
      <c r="F386" s="262" t="s">
        <v>812</v>
      </c>
      <c r="G386" s="263" t="s">
        <v>338</v>
      </c>
      <c r="H386" s="264">
        <v>53.839</v>
      </c>
      <c r="I386" s="265"/>
      <c r="J386" s="266">
        <f>ROUND(I386*H386,2)</f>
        <v>0</v>
      </c>
      <c r="K386" s="267"/>
      <c r="L386" s="42"/>
      <c r="M386" s="268" t="s">
        <v>1</v>
      </c>
      <c r="N386" s="269" t="s">
        <v>43</v>
      </c>
      <c r="O386" s="92"/>
      <c r="P386" s="270">
        <f>O386*H386</f>
        <v>0</v>
      </c>
      <c r="Q386" s="270">
        <v>0</v>
      </c>
      <c r="R386" s="270">
        <f>Q386*H386</f>
        <v>0</v>
      </c>
      <c r="S386" s="270">
        <v>0.00177</v>
      </c>
      <c r="T386" s="271">
        <f>S386*H386</f>
        <v>0.09529503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72" t="s">
        <v>256</v>
      </c>
      <c r="AT386" s="272" t="s">
        <v>176</v>
      </c>
      <c r="AU386" s="272" t="s">
        <v>88</v>
      </c>
      <c r="AY386" s="16" t="s">
        <v>174</v>
      </c>
      <c r="BE386" s="144">
        <f>IF(N386="základní",J386,0)</f>
        <v>0</v>
      </c>
      <c r="BF386" s="144">
        <f>IF(N386="snížená",J386,0)</f>
        <v>0</v>
      </c>
      <c r="BG386" s="144">
        <f>IF(N386="zákl. přenesená",J386,0)</f>
        <v>0</v>
      </c>
      <c r="BH386" s="144">
        <f>IF(N386="sníž. přenesená",J386,0)</f>
        <v>0</v>
      </c>
      <c r="BI386" s="144">
        <f>IF(N386="nulová",J386,0)</f>
        <v>0</v>
      </c>
      <c r="BJ386" s="16" t="s">
        <v>86</v>
      </c>
      <c r="BK386" s="144">
        <f>ROUND(I386*H386,2)</f>
        <v>0</v>
      </c>
      <c r="BL386" s="16" t="s">
        <v>256</v>
      </c>
      <c r="BM386" s="272" t="s">
        <v>813</v>
      </c>
    </row>
    <row r="387" spans="1:51" s="13" customFormat="1" ht="12">
      <c r="A387" s="13"/>
      <c r="B387" s="277"/>
      <c r="C387" s="278"/>
      <c r="D387" s="273" t="s">
        <v>184</v>
      </c>
      <c r="E387" s="279" t="s">
        <v>1</v>
      </c>
      <c r="F387" s="280" t="s">
        <v>814</v>
      </c>
      <c r="G387" s="278"/>
      <c r="H387" s="281">
        <v>53.839</v>
      </c>
      <c r="I387" s="282"/>
      <c r="J387" s="278"/>
      <c r="K387" s="278"/>
      <c r="L387" s="283"/>
      <c r="M387" s="284"/>
      <c r="N387" s="285"/>
      <c r="O387" s="285"/>
      <c r="P387" s="285"/>
      <c r="Q387" s="285"/>
      <c r="R387" s="285"/>
      <c r="S387" s="285"/>
      <c r="T387" s="286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87" t="s">
        <v>184</v>
      </c>
      <c r="AU387" s="287" t="s">
        <v>88</v>
      </c>
      <c r="AV387" s="13" t="s">
        <v>88</v>
      </c>
      <c r="AW387" s="13" t="s">
        <v>32</v>
      </c>
      <c r="AX387" s="13" t="s">
        <v>86</v>
      </c>
      <c r="AY387" s="287" t="s">
        <v>174</v>
      </c>
    </row>
    <row r="388" spans="1:65" s="2" customFormat="1" ht="21.75" customHeight="1">
      <c r="A388" s="39"/>
      <c r="B388" s="40"/>
      <c r="C388" s="260" t="s">
        <v>815</v>
      </c>
      <c r="D388" s="260" t="s">
        <v>176</v>
      </c>
      <c r="E388" s="261" t="s">
        <v>816</v>
      </c>
      <c r="F388" s="262" t="s">
        <v>817</v>
      </c>
      <c r="G388" s="263" t="s">
        <v>338</v>
      </c>
      <c r="H388" s="264">
        <v>12.77</v>
      </c>
      <c r="I388" s="265"/>
      <c r="J388" s="266">
        <f>ROUND(I388*H388,2)</f>
        <v>0</v>
      </c>
      <c r="K388" s="267"/>
      <c r="L388" s="42"/>
      <c r="M388" s="268" t="s">
        <v>1</v>
      </c>
      <c r="N388" s="269" t="s">
        <v>43</v>
      </c>
      <c r="O388" s="92"/>
      <c r="P388" s="270">
        <f>O388*H388</f>
        <v>0</v>
      </c>
      <c r="Q388" s="270">
        <v>0</v>
      </c>
      <c r="R388" s="270">
        <f>Q388*H388</f>
        <v>0</v>
      </c>
      <c r="S388" s="270">
        <v>0.00191</v>
      </c>
      <c r="T388" s="271">
        <f>S388*H388</f>
        <v>0.024390699999999998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72" t="s">
        <v>256</v>
      </c>
      <c r="AT388" s="272" t="s">
        <v>176</v>
      </c>
      <c r="AU388" s="272" t="s">
        <v>88</v>
      </c>
      <c r="AY388" s="16" t="s">
        <v>174</v>
      </c>
      <c r="BE388" s="144">
        <f>IF(N388="základní",J388,0)</f>
        <v>0</v>
      </c>
      <c r="BF388" s="144">
        <f>IF(N388="snížená",J388,0)</f>
        <v>0</v>
      </c>
      <c r="BG388" s="144">
        <f>IF(N388="zákl. přenesená",J388,0)</f>
        <v>0</v>
      </c>
      <c r="BH388" s="144">
        <f>IF(N388="sníž. přenesená",J388,0)</f>
        <v>0</v>
      </c>
      <c r="BI388" s="144">
        <f>IF(N388="nulová",J388,0)</f>
        <v>0</v>
      </c>
      <c r="BJ388" s="16" t="s">
        <v>86</v>
      </c>
      <c r="BK388" s="144">
        <f>ROUND(I388*H388,2)</f>
        <v>0</v>
      </c>
      <c r="BL388" s="16" t="s">
        <v>256</v>
      </c>
      <c r="BM388" s="272" t="s">
        <v>818</v>
      </c>
    </row>
    <row r="389" spans="1:51" s="13" customFormat="1" ht="12">
      <c r="A389" s="13"/>
      <c r="B389" s="277"/>
      <c r="C389" s="278"/>
      <c r="D389" s="273" t="s">
        <v>184</v>
      </c>
      <c r="E389" s="279" t="s">
        <v>1</v>
      </c>
      <c r="F389" s="280" t="s">
        <v>341</v>
      </c>
      <c r="G389" s="278"/>
      <c r="H389" s="281">
        <v>12.77</v>
      </c>
      <c r="I389" s="282"/>
      <c r="J389" s="278"/>
      <c r="K389" s="278"/>
      <c r="L389" s="283"/>
      <c r="M389" s="284"/>
      <c r="N389" s="285"/>
      <c r="O389" s="285"/>
      <c r="P389" s="285"/>
      <c r="Q389" s="285"/>
      <c r="R389" s="285"/>
      <c r="S389" s="285"/>
      <c r="T389" s="286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87" t="s">
        <v>184</v>
      </c>
      <c r="AU389" s="287" t="s">
        <v>88</v>
      </c>
      <c r="AV389" s="13" t="s">
        <v>88</v>
      </c>
      <c r="AW389" s="13" t="s">
        <v>32</v>
      </c>
      <c r="AX389" s="13" t="s">
        <v>86</v>
      </c>
      <c r="AY389" s="287" t="s">
        <v>174</v>
      </c>
    </row>
    <row r="390" spans="1:65" s="2" customFormat="1" ht="16.5" customHeight="1">
      <c r="A390" s="39"/>
      <c r="B390" s="40"/>
      <c r="C390" s="260" t="s">
        <v>819</v>
      </c>
      <c r="D390" s="260" t="s">
        <v>176</v>
      </c>
      <c r="E390" s="261" t="s">
        <v>820</v>
      </c>
      <c r="F390" s="262" t="s">
        <v>821</v>
      </c>
      <c r="G390" s="263" t="s">
        <v>338</v>
      </c>
      <c r="H390" s="264">
        <v>12.639</v>
      </c>
      <c r="I390" s="265"/>
      <c r="J390" s="266">
        <f>ROUND(I390*H390,2)</f>
        <v>0</v>
      </c>
      <c r="K390" s="267"/>
      <c r="L390" s="42"/>
      <c r="M390" s="268" t="s">
        <v>1</v>
      </c>
      <c r="N390" s="269" t="s">
        <v>43</v>
      </c>
      <c r="O390" s="92"/>
      <c r="P390" s="270">
        <f>O390*H390</f>
        <v>0</v>
      </c>
      <c r="Q390" s="270">
        <v>0</v>
      </c>
      <c r="R390" s="270">
        <f>Q390*H390</f>
        <v>0</v>
      </c>
      <c r="S390" s="270">
        <v>0.00175</v>
      </c>
      <c r="T390" s="271">
        <f>S390*H390</f>
        <v>0.02211825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72" t="s">
        <v>256</v>
      </c>
      <c r="AT390" s="272" t="s">
        <v>176</v>
      </c>
      <c r="AU390" s="272" t="s">
        <v>88</v>
      </c>
      <c r="AY390" s="16" t="s">
        <v>174</v>
      </c>
      <c r="BE390" s="144">
        <f>IF(N390="základní",J390,0)</f>
        <v>0</v>
      </c>
      <c r="BF390" s="144">
        <f>IF(N390="snížená",J390,0)</f>
        <v>0</v>
      </c>
      <c r="BG390" s="144">
        <f>IF(N390="zákl. přenesená",J390,0)</f>
        <v>0</v>
      </c>
      <c r="BH390" s="144">
        <f>IF(N390="sníž. přenesená",J390,0)</f>
        <v>0</v>
      </c>
      <c r="BI390" s="144">
        <f>IF(N390="nulová",J390,0)</f>
        <v>0</v>
      </c>
      <c r="BJ390" s="16" t="s">
        <v>86</v>
      </c>
      <c r="BK390" s="144">
        <f>ROUND(I390*H390,2)</f>
        <v>0</v>
      </c>
      <c r="BL390" s="16" t="s">
        <v>256</v>
      </c>
      <c r="BM390" s="272" t="s">
        <v>822</v>
      </c>
    </row>
    <row r="391" spans="1:51" s="13" customFormat="1" ht="12">
      <c r="A391" s="13"/>
      <c r="B391" s="277"/>
      <c r="C391" s="278"/>
      <c r="D391" s="273" t="s">
        <v>184</v>
      </c>
      <c r="E391" s="279" t="s">
        <v>1</v>
      </c>
      <c r="F391" s="280" t="s">
        <v>823</v>
      </c>
      <c r="G391" s="278"/>
      <c r="H391" s="281">
        <v>12.639</v>
      </c>
      <c r="I391" s="282"/>
      <c r="J391" s="278"/>
      <c r="K391" s="278"/>
      <c r="L391" s="283"/>
      <c r="M391" s="284"/>
      <c r="N391" s="285"/>
      <c r="O391" s="285"/>
      <c r="P391" s="285"/>
      <c r="Q391" s="285"/>
      <c r="R391" s="285"/>
      <c r="S391" s="285"/>
      <c r="T391" s="286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87" t="s">
        <v>184</v>
      </c>
      <c r="AU391" s="287" t="s">
        <v>88</v>
      </c>
      <c r="AV391" s="13" t="s">
        <v>88</v>
      </c>
      <c r="AW391" s="13" t="s">
        <v>32</v>
      </c>
      <c r="AX391" s="13" t="s">
        <v>86</v>
      </c>
      <c r="AY391" s="287" t="s">
        <v>174</v>
      </c>
    </row>
    <row r="392" spans="1:65" s="2" customFormat="1" ht="16.5" customHeight="1">
      <c r="A392" s="39"/>
      <c r="B392" s="40"/>
      <c r="C392" s="260" t="s">
        <v>824</v>
      </c>
      <c r="D392" s="260" t="s">
        <v>176</v>
      </c>
      <c r="E392" s="261" t="s">
        <v>825</v>
      </c>
      <c r="F392" s="262" t="s">
        <v>826</v>
      </c>
      <c r="G392" s="263" t="s">
        <v>338</v>
      </c>
      <c r="H392" s="264">
        <v>53.839</v>
      </c>
      <c r="I392" s="265"/>
      <c r="J392" s="266">
        <f>ROUND(I392*H392,2)</f>
        <v>0</v>
      </c>
      <c r="K392" s="267"/>
      <c r="L392" s="42"/>
      <c r="M392" s="268" t="s">
        <v>1</v>
      </c>
      <c r="N392" s="269" t="s">
        <v>43</v>
      </c>
      <c r="O392" s="92"/>
      <c r="P392" s="270">
        <f>O392*H392</f>
        <v>0</v>
      </c>
      <c r="Q392" s="270">
        <v>0</v>
      </c>
      <c r="R392" s="270">
        <f>Q392*H392</f>
        <v>0</v>
      </c>
      <c r="S392" s="270">
        <v>0.0026</v>
      </c>
      <c r="T392" s="271">
        <f>S392*H392</f>
        <v>0.13998139999999998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72" t="s">
        <v>256</v>
      </c>
      <c r="AT392" s="272" t="s">
        <v>176</v>
      </c>
      <c r="AU392" s="272" t="s">
        <v>88</v>
      </c>
      <c r="AY392" s="16" t="s">
        <v>174</v>
      </c>
      <c r="BE392" s="144">
        <f>IF(N392="základní",J392,0)</f>
        <v>0</v>
      </c>
      <c r="BF392" s="144">
        <f>IF(N392="snížená",J392,0)</f>
        <v>0</v>
      </c>
      <c r="BG392" s="144">
        <f>IF(N392="zákl. přenesená",J392,0)</f>
        <v>0</v>
      </c>
      <c r="BH392" s="144">
        <f>IF(N392="sníž. přenesená",J392,0)</f>
        <v>0</v>
      </c>
      <c r="BI392" s="144">
        <f>IF(N392="nulová",J392,0)</f>
        <v>0</v>
      </c>
      <c r="BJ392" s="16" t="s">
        <v>86</v>
      </c>
      <c r="BK392" s="144">
        <f>ROUND(I392*H392,2)</f>
        <v>0</v>
      </c>
      <c r="BL392" s="16" t="s">
        <v>256</v>
      </c>
      <c r="BM392" s="272" t="s">
        <v>827</v>
      </c>
    </row>
    <row r="393" spans="1:65" s="2" customFormat="1" ht="16.5" customHeight="1">
      <c r="A393" s="39"/>
      <c r="B393" s="40"/>
      <c r="C393" s="260" t="s">
        <v>828</v>
      </c>
      <c r="D393" s="260" t="s">
        <v>176</v>
      </c>
      <c r="E393" s="261" t="s">
        <v>829</v>
      </c>
      <c r="F393" s="262" t="s">
        <v>830</v>
      </c>
      <c r="G393" s="263" t="s">
        <v>338</v>
      </c>
      <c r="H393" s="264">
        <v>17.849</v>
      </c>
      <c r="I393" s="265"/>
      <c r="J393" s="266">
        <f>ROUND(I393*H393,2)</f>
        <v>0</v>
      </c>
      <c r="K393" s="267"/>
      <c r="L393" s="42"/>
      <c r="M393" s="268" t="s">
        <v>1</v>
      </c>
      <c r="N393" s="269" t="s">
        <v>43</v>
      </c>
      <c r="O393" s="92"/>
      <c r="P393" s="270">
        <f>O393*H393</f>
        <v>0</v>
      </c>
      <c r="Q393" s="270">
        <v>0.00348</v>
      </c>
      <c r="R393" s="270">
        <f>Q393*H393</f>
        <v>0.06211452</v>
      </c>
      <c r="S393" s="270">
        <v>0</v>
      </c>
      <c r="T393" s="271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72" t="s">
        <v>256</v>
      </c>
      <c r="AT393" s="272" t="s">
        <v>176</v>
      </c>
      <c r="AU393" s="272" t="s">
        <v>88</v>
      </c>
      <c r="AY393" s="16" t="s">
        <v>174</v>
      </c>
      <c r="BE393" s="144">
        <f>IF(N393="základní",J393,0)</f>
        <v>0</v>
      </c>
      <c r="BF393" s="144">
        <f>IF(N393="snížená",J393,0)</f>
        <v>0</v>
      </c>
      <c r="BG393" s="144">
        <f>IF(N393="zákl. přenesená",J393,0)</f>
        <v>0</v>
      </c>
      <c r="BH393" s="144">
        <f>IF(N393="sníž. přenesená",J393,0)</f>
        <v>0</v>
      </c>
      <c r="BI393" s="144">
        <f>IF(N393="nulová",J393,0)</f>
        <v>0</v>
      </c>
      <c r="BJ393" s="16" t="s">
        <v>86</v>
      </c>
      <c r="BK393" s="144">
        <f>ROUND(I393*H393,2)</f>
        <v>0</v>
      </c>
      <c r="BL393" s="16" t="s">
        <v>256</v>
      </c>
      <c r="BM393" s="272" t="s">
        <v>831</v>
      </c>
    </row>
    <row r="394" spans="1:65" s="2" customFormat="1" ht="21.75" customHeight="1">
      <c r="A394" s="39"/>
      <c r="B394" s="40"/>
      <c r="C394" s="260" t="s">
        <v>832</v>
      </c>
      <c r="D394" s="260" t="s">
        <v>176</v>
      </c>
      <c r="E394" s="261" t="s">
        <v>833</v>
      </c>
      <c r="F394" s="262" t="s">
        <v>834</v>
      </c>
      <c r="G394" s="263" t="s">
        <v>338</v>
      </c>
      <c r="H394" s="264">
        <v>53.839</v>
      </c>
      <c r="I394" s="265"/>
      <c r="J394" s="266">
        <f>ROUND(I394*H394,2)</f>
        <v>0</v>
      </c>
      <c r="K394" s="267"/>
      <c r="L394" s="42"/>
      <c r="M394" s="268" t="s">
        <v>1</v>
      </c>
      <c r="N394" s="269" t="s">
        <v>43</v>
      </c>
      <c r="O394" s="92"/>
      <c r="P394" s="270">
        <f>O394*H394</f>
        <v>0</v>
      </c>
      <c r="Q394" s="270">
        <v>0.00109</v>
      </c>
      <c r="R394" s="270">
        <f>Q394*H394</f>
        <v>0.05868451</v>
      </c>
      <c r="S394" s="270">
        <v>0</v>
      </c>
      <c r="T394" s="271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72" t="s">
        <v>256</v>
      </c>
      <c r="AT394" s="272" t="s">
        <v>176</v>
      </c>
      <c r="AU394" s="272" t="s">
        <v>88</v>
      </c>
      <c r="AY394" s="16" t="s">
        <v>174</v>
      </c>
      <c r="BE394" s="144">
        <f>IF(N394="základní",J394,0)</f>
        <v>0</v>
      </c>
      <c r="BF394" s="144">
        <f>IF(N394="snížená",J394,0)</f>
        <v>0</v>
      </c>
      <c r="BG394" s="144">
        <f>IF(N394="zákl. přenesená",J394,0)</f>
        <v>0</v>
      </c>
      <c r="BH394" s="144">
        <f>IF(N394="sníž. přenesená",J394,0)</f>
        <v>0</v>
      </c>
      <c r="BI394" s="144">
        <f>IF(N394="nulová",J394,0)</f>
        <v>0</v>
      </c>
      <c r="BJ394" s="16" t="s">
        <v>86</v>
      </c>
      <c r="BK394" s="144">
        <f>ROUND(I394*H394,2)</f>
        <v>0</v>
      </c>
      <c r="BL394" s="16" t="s">
        <v>256</v>
      </c>
      <c r="BM394" s="272" t="s">
        <v>835</v>
      </c>
    </row>
    <row r="395" spans="1:65" s="2" customFormat="1" ht="21.75" customHeight="1">
      <c r="A395" s="39"/>
      <c r="B395" s="40"/>
      <c r="C395" s="260" t="s">
        <v>836</v>
      </c>
      <c r="D395" s="260" t="s">
        <v>176</v>
      </c>
      <c r="E395" s="261" t="s">
        <v>837</v>
      </c>
      <c r="F395" s="262" t="s">
        <v>838</v>
      </c>
      <c r="G395" s="263" t="s">
        <v>338</v>
      </c>
      <c r="H395" s="264">
        <v>12.77</v>
      </c>
      <c r="I395" s="265"/>
      <c r="J395" s="266">
        <f>ROUND(I395*H395,2)</f>
        <v>0</v>
      </c>
      <c r="K395" s="267"/>
      <c r="L395" s="42"/>
      <c r="M395" s="268" t="s">
        <v>1</v>
      </c>
      <c r="N395" s="269" t="s">
        <v>43</v>
      </c>
      <c r="O395" s="92"/>
      <c r="P395" s="270">
        <f>O395*H395</f>
        <v>0</v>
      </c>
      <c r="Q395" s="270">
        <v>0.00278</v>
      </c>
      <c r="R395" s="270">
        <f>Q395*H395</f>
        <v>0.0355006</v>
      </c>
      <c r="S395" s="270">
        <v>0</v>
      </c>
      <c r="T395" s="271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72" t="s">
        <v>256</v>
      </c>
      <c r="AT395" s="272" t="s">
        <v>176</v>
      </c>
      <c r="AU395" s="272" t="s">
        <v>88</v>
      </c>
      <c r="AY395" s="16" t="s">
        <v>174</v>
      </c>
      <c r="BE395" s="144">
        <f>IF(N395="základní",J395,0)</f>
        <v>0</v>
      </c>
      <c r="BF395" s="144">
        <f>IF(N395="snížená",J395,0)</f>
        <v>0</v>
      </c>
      <c r="BG395" s="144">
        <f>IF(N395="zákl. přenesená",J395,0)</f>
        <v>0</v>
      </c>
      <c r="BH395" s="144">
        <f>IF(N395="sníž. přenesená",J395,0)</f>
        <v>0</v>
      </c>
      <c r="BI395" s="144">
        <f>IF(N395="nulová",J395,0)</f>
        <v>0</v>
      </c>
      <c r="BJ395" s="16" t="s">
        <v>86</v>
      </c>
      <c r="BK395" s="144">
        <f>ROUND(I395*H395,2)</f>
        <v>0</v>
      </c>
      <c r="BL395" s="16" t="s">
        <v>256</v>
      </c>
      <c r="BM395" s="272" t="s">
        <v>839</v>
      </c>
    </row>
    <row r="396" spans="1:65" s="2" customFormat="1" ht="21.75" customHeight="1">
      <c r="A396" s="39"/>
      <c r="B396" s="40"/>
      <c r="C396" s="260" t="s">
        <v>840</v>
      </c>
      <c r="D396" s="260" t="s">
        <v>176</v>
      </c>
      <c r="E396" s="261" t="s">
        <v>841</v>
      </c>
      <c r="F396" s="262" t="s">
        <v>842</v>
      </c>
      <c r="G396" s="263" t="s">
        <v>338</v>
      </c>
      <c r="H396" s="264">
        <v>12.639</v>
      </c>
      <c r="I396" s="265"/>
      <c r="J396" s="266">
        <f>ROUND(I396*H396,2)</f>
        <v>0</v>
      </c>
      <c r="K396" s="267"/>
      <c r="L396" s="42"/>
      <c r="M396" s="268" t="s">
        <v>1</v>
      </c>
      <c r="N396" s="269" t="s">
        <v>43</v>
      </c>
      <c r="O396" s="92"/>
      <c r="P396" s="270">
        <f>O396*H396</f>
        <v>0</v>
      </c>
      <c r="Q396" s="270">
        <v>0.00205</v>
      </c>
      <c r="R396" s="270">
        <f>Q396*H396</f>
        <v>0.02590995</v>
      </c>
      <c r="S396" s="270">
        <v>0</v>
      </c>
      <c r="T396" s="271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72" t="s">
        <v>256</v>
      </c>
      <c r="AT396" s="272" t="s">
        <v>176</v>
      </c>
      <c r="AU396" s="272" t="s">
        <v>88</v>
      </c>
      <c r="AY396" s="16" t="s">
        <v>174</v>
      </c>
      <c r="BE396" s="144">
        <f>IF(N396="základní",J396,0)</f>
        <v>0</v>
      </c>
      <c r="BF396" s="144">
        <f>IF(N396="snížená",J396,0)</f>
        <v>0</v>
      </c>
      <c r="BG396" s="144">
        <f>IF(N396="zákl. přenesená",J396,0)</f>
        <v>0</v>
      </c>
      <c r="BH396" s="144">
        <f>IF(N396="sníž. přenesená",J396,0)</f>
        <v>0</v>
      </c>
      <c r="BI396" s="144">
        <f>IF(N396="nulová",J396,0)</f>
        <v>0</v>
      </c>
      <c r="BJ396" s="16" t="s">
        <v>86</v>
      </c>
      <c r="BK396" s="144">
        <f>ROUND(I396*H396,2)</f>
        <v>0</v>
      </c>
      <c r="BL396" s="16" t="s">
        <v>256</v>
      </c>
      <c r="BM396" s="272" t="s">
        <v>843</v>
      </c>
    </row>
    <row r="397" spans="1:65" s="2" customFormat="1" ht="16.5" customHeight="1">
      <c r="A397" s="39"/>
      <c r="B397" s="40"/>
      <c r="C397" s="260" t="s">
        <v>844</v>
      </c>
      <c r="D397" s="260" t="s">
        <v>176</v>
      </c>
      <c r="E397" s="261" t="s">
        <v>845</v>
      </c>
      <c r="F397" s="262" t="s">
        <v>846</v>
      </c>
      <c r="G397" s="263" t="s">
        <v>338</v>
      </c>
      <c r="H397" s="264">
        <v>53.839</v>
      </c>
      <c r="I397" s="265"/>
      <c r="J397" s="266">
        <f>ROUND(I397*H397,2)</f>
        <v>0</v>
      </c>
      <c r="K397" s="267"/>
      <c r="L397" s="42"/>
      <c r="M397" s="268" t="s">
        <v>1</v>
      </c>
      <c r="N397" s="269" t="s">
        <v>43</v>
      </c>
      <c r="O397" s="92"/>
      <c r="P397" s="270">
        <f>O397*H397</f>
        <v>0</v>
      </c>
      <c r="Q397" s="270">
        <v>0.00322</v>
      </c>
      <c r="R397" s="270">
        <f>Q397*H397</f>
        <v>0.17336158000000002</v>
      </c>
      <c r="S397" s="270">
        <v>0</v>
      </c>
      <c r="T397" s="271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72" t="s">
        <v>256</v>
      </c>
      <c r="AT397" s="272" t="s">
        <v>176</v>
      </c>
      <c r="AU397" s="272" t="s">
        <v>88</v>
      </c>
      <c r="AY397" s="16" t="s">
        <v>174</v>
      </c>
      <c r="BE397" s="144">
        <f>IF(N397="základní",J397,0)</f>
        <v>0</v>
      </c>
      <c r="BF397" s="144">
        <f>IF(N397="snížená",J397,0)</f>
        <v>0</v>
      </c>
      <c r="BG397" s="144">
        <f>IF(N397="zákl. přenesená",J397,0)</f>
        <v>0</v>
      </c>
      <c r="BH397" s="144">
        <f>IF(N397="sníž. přenesená",J397,0)</f>
        <v>0</v>
      </c>
      <c r="BI397" s="144">
        <f>IF(N397="nulová",J397,0)</f>
        <v>0</v>
      </c>
      <c r="BJ397" s="16" t="s">
        <v>86</v>
      </c>
      <c r="BK397" s="144">
        <f>ROUND(I397*H397,2)</f>
        <v>0</v>
      </c>
      <c r="BL397" s="16" t="s">
        <v>256</v>
      </c>
      <c r="BM397" s="272" t="s">
        <v>847</v>
      </c>
    </row>
    <row r="398" spans="1:65" s="2" customFormat="1" ht="21.75" customHeight="1">
      <c r="A398" s="39"/>
      <c r="B398" s="40"/>
      <c r="C398" s="260" t="s">
        <v>848</v>
      </c>
      <c r="D398" s="260" t="s">
        <v>176</v>
      </c>
      <c r="E398" s="261" t="s">
        <v>849</v>
      </c>
      <c r="F398" s="262" t="s">
        <v>850</v>
      </c>
      <c r="G398" s="263" t="s">
        <v>365</v>
      </c>
      <c r="H398" s="264">
        <v>4</v>
      </c>
      <c r="I398" s="265"/>
      <c r="J398" s="266">
        <f>ROUND(I398*H398,2)</f>
        <v>0</v>
      </c>
      <c r="K398" s="267"/>
      <c r="L398" s="42"/>
      <c r="M398" s="268" t="s">
        <v>1</v>
      </c>
      <c r="N398" s="269" t="s">
        <v>43</v>
      </c>
      <c r="O398" s="92"/>
      <c r="P398" s="270">
        <f>O398*H398</f>
        <v>0</v>
      </c>
      <c r="Q398" s="270">
        <v>0.00312</v>
      </c>
      <c r="R398" s="270">
        <f>Q398*H398</f>
        <v>0.01248</v>
      </c>
      <c r="S398" s="270">
        <v>0</v>
      </c>
      <c r="T398" s="271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72" t="s">
        <v>256</v>
      </c>
      <c r="AT398" s="272" t="s">
        <v>176</v>
      </c>
      <c r="AU398" s="272" t="s">
        <v>88</v>
      </c>
      <c r="AY398" s="16" t="s">
        <v>174</v>
      </c>
      <c r="BE398" s="144">
        <f>IF(N398="základní",J398,0)</f>
        <v>0</v>
      </c>
      <c r="BF398" s="144">
        <f>IF(N398="snížená",J398,0)</f>
        <v>0</v>
      </c>
      <c r="BG398" s="144">
        <f>IF(N398="zákl. přenesená",J398,0)</f>
        <v>0</v>
      </c>
      <c r="BH398" s="144">
        <f>IF(N398="sníž. přenesená",J398,0)</f>
        <v>0</v>
      </c>
      <c r="BI398" s="144">
        <f>IF(N398="nulová",J398,0)</f>
        <v>0</v>
      </c>
      <c r="BJ398" s="16" t="s">
        <v>86</v>
      </c>
      <c r="BK398" s="144">
        <f>ROUND(I398*H398,2)</f>
        <v>0</v>
      </c>
      <c r="BL398" s="16" t="s">
        <v>256</v>
      </c>
      <c r="BM398" s="272" t="s">
        <v>851</v>
      </c>
    </row>
    <row r="399" spans="1:65" s="2" customFormat="1" ht="21.75" customHeight="1">
      <c r="A399" s="39"/>
      <c r="B399" s="40"/>
      <c r="C399" s="260" t="s">
        <v>852</v>
      </c>
      <c r="D399" s="260" t="s">
        <v>176</v>
      </c>
      <c r="E399" s="261" t="s">
        <v>853</v>
      </c>
      <c r="F399" s="262" t="s">
        <v>854</v>
      </c>
      <c r="G399" s="263" t="s">
        <v>338</v>
      </c>
      <c r="H399" s="264">
        <v>36</v>
      </c>
      <c r="I399" s="265"/>
      <c r="J399" s="266">
        <f>ROUND(I399*H399,2)</f>
        <v>0</v>
      </c>
      <c r="K399" s="267"/>
      <c r="L399" s="42"/>
      <c r="M399" s="268" t="s">
        <v>1</v>
      </c>
      <c r="N399" s="269" t="s">
        <v>43</v>
      </c>
      <c r="O399" s="92"/>
      <c r="P399" s="270">
        <f>O399*H399</f>
        <v>0</v>
      </c>
      <c r="Q399" s="270">
        <v>0.00283</v>
      </c>
      <c r="R399" s="270">
        <f>Q399*H399</f>
        <v>0.10188</v>
      </c>
      <c r="S399" s="270">
        <v>0</v>
      </c>
      <c r="T399" s="271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72" t="s">
        <v>256</v>
      </c>
      <c r="AT399" s="272" t="s">
        <v>176</v>
      </c>
      <c r="AU399" s="272" t="s">
        <v>88</v>
      </c>
      <c r="AY399" s="16" t="s">
        <v>174</v>
      </c>
      <c r="BE399" s="144">
        <f>IF(N399="základní",J399,0)</f>
        <v>0</v>
      </c>
      <c r="BF399" s="144">
        <f>IF(N399="snížená",J399,0)</f>
        <v>0</v>
      </c>
      <c r="BG399" s="144">
        <f>IF(N399="zákl. přenesená",J399,0)</f>
        <v>0</v>
      </c>
      <c r="BH399" s="144">
        <f>IF(N399="sníž. přenesená",J399,0)</f>
        <v>0</v>
      </c>
      <c r="BI399" s="144">
        <f>IF(N399="nulová",J399,0)</f>
        <v>0</v>
      </c>
      <c r="BJ399" s="16" t="s">
        <v>86</v>
      </c>
      <c r="BK399" s="144">
        <f>ROUND(I399*H399,2)</f>
        <v>0</v>
      </c>
      <c r="BL399" s="16" t="s">
        <v>256</v>
      </c>
      <c r="BM399" s="272" t="s">
        <v>855</v>
      </c>
    </row>
    <row r="400" spans="1:47" s="2" customFormat="1" ht="12">
      <c r="A400" s="39"/>
      <c r="B400" s="40"/>
      <c r="C400" s="41"/>
      <c r="D400" s="273" t="s">
        <v>182</v>
      </c>
      <c r="E400" s="41"/>
      <c r="F400" s="274" t="s">
        <v>856</v>
      </c>
      <c r="G400" s="41"/>
      <c r="H400" s="41"/>
      <c r="I400" s="160"/>
      <c r="J400" s="41"/>
      <c r="K400" s="41"/>
      <c r="L400" s="42"/>
      <c r="M400" s="275"/>
      <c r="N400" s="276"/>
      <c r="O400" s="92"/>
      <c r="P400" s="92"/>
      <c r="Q400" s="92"/>
      <c r="R400" s="92"/>
      <c r="S400" s="92"/>
      <c r="T400" s="93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T400" s="16" t="s">
        <v>182</v>
      </c>
      <c r="AU400" s="16" t="s">
        <v>88</v>
      </c>
    </row>
    <row r="401" spans="1:51" s="13" customFormat="1" ht="12">
      <c r="A401" s="13"/>
      <c r="B401" s="277"/>
      <c r="C401" s="278"/>
      <c r="D401" s="273" t="s">
        <v>184</v>
      </c>
      <c r="E401" s="279" t="s">
        <v>1</v>
      </c>
      <c r="F401" s="280" t="s">
        <v>857</v>
      </c>
      <c r="G401" s="278"/>
      <c r="H401" s="281">
        <v>36</v>
      </c>
      <c r="I401" s="282"/>
      <c r="J401" s="278"/>
      <c r="K401" s="278"/>
      <c r="L401" s="283"/>
      <c r="M401" s="284"/>
      <c r="N401" s="285"/>
      <c r="O401" s="285"/>
      <c r="P401" s="285"/>
      <c r="Q401" s="285"/>
      <c r="R401" s="285"/>
      <c r="S401" s="285"/>
      <c r="T401" s="286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87" t="s">
        <v>184</v>
      </c>
      <c r="AU401" s="287" t="s">
        <v>88</v>
      </c>
      <c r="AV401" s="13" t="s">
        <v>88</v>
      </c>
      <c r="AW401" s="13" t="s">
        <v>32</v>
      </c>
      <c r="AX401" s="13" t="s">
        <v>86</v>
      </c>
      <c r="AY401" s="287" t="s">
        <v>174</v>
      </c>
    </row>
    <row r="402" spans="1:65" s="2" customFormat="1" ht="21.75" customHeight="1">
      <c r="A402" s="39"/>
      <c r="B402" s="40"/>
      <c r="C402" s="260" t="s">
        <v>858</v>
      </c>
      <c r="D402" s="260" t="s">
        <v>176</v>
      </c>
      <c r="E402" s="261" t="s">
        <v>859</v>
      </c>
      <c r="F402" s="262" t="s">
        <v>860</v>
      </c>
      <c r="G402" s="263" t="s">
        <v>202</v>
      </c>
      <c r="H402" s="264">
        <v>0.47</v>
      </c>
      <c r="I402" s="265"/>
      <c r="J402" s="266">
        <f>ROUND(I402*H402,2)</f>
        <v>0</v>
      </c>
      <c r="K402" s="267"/>
      <c r="L402" s="42"/>
      <c r="M402" s="268" t="s">
        <v>1</v>
      </c>
      <c r="N402" s="269" t="s">
        <v>43</v>
      </c>
      <c r="O402" s="92"/>
      <c r="P402" s="270">
        <f>O402*H402</f>
        <v>0</v>
      </c>
      <c r="Q402" s="270">
        <v>0</v>
      </c>
      <c r="R402" s="270">
        <f>Q402*H402</f>
        <v>0</v>
      </c>
      <c r="S402" s="270">
        <v>0</v>
      </c>
      <c r="T402" s="271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72" t="s">
        <v>256</v>
      </c>
      <c r="AT402" s="272" t="s">
        <v>176</v>
      </c>
      <c r="AU402" s="272" t="s">
        <v>88</v>
      </c>
      <c r="AY402" s="16" t="s">
        <v>174</v>
      </c>
      <c r="BE402" s="144">
        <f>IF(N402="základní",J402,0)</f>
        <v>0</v>
      </c>
      <c r="BF402" s="144">
        <f>IF(N402="snížená",J402,0)</f>
        <v>0</v>
      </c>
      <c r="BG402" s="144">
        <f>IF(N402="zákl. přenesená",J402,0)</f>
        <v>0</v>
      </c>
      <c r="BH402" s="144">
        <f>IF(N402="sníž. přenesená",J402,0)</f>
        <v>0</v>
      </c>
      <c r="BI402" s="144">
        <f>IF(N402="nulová",J402,0)</f>
        <v>0</v>
      </c>
      <c r="BJ402" s="16" t="s">
        <v>86</v>
      </c>
      <c r="BK402" s="144">
        <f>ROUND(I402*H402,2)</f>
        <v>0</v>
      </c>
      <c r="BL402" s="16" t="s">
        <v>256</v>
      </c>
      <c r="BM402" s="272" t="s">
        <v>861</v>
      </c>
    </row>
    <row r="403" spans="1:63" s="12" customFormat="1" ht="22.8" customHeight="1">
      <c r="A403" s="12"/>
      <c r="B403" s="244"/>
      <c r="C403" s="245"/>
      <c r="D403" s="246" t="s">
        <v>77</v>
      </c>
      <c r="E403" s="258" t="s">
        <v>862</v>
      </c>
      <c r="F403" s="258" t="s">
        <v>863</v>
      </c>
      <c r="G403" s="245"/>
      <c r="H403" s="245"/>
      <c r="I403" s="248"/>
      <c r="J403" s="259">
        <f>BK403</f>
        <v>0</v>
      </c>
      <c r="K403" s="245"/>
      <c r="L403" s="250"/>
      <c r="M403" s="251"/>
      <c r="N403" s="252"/>
      <c r="O403" s="252"/>
      <c r="P403" s="253">
        <f>SUM(P404:P434)</f>
        <v>0</v>
      </c>
      <c r="Q403" s="252"/>
      <c r="R403" s="253">
        <f>SUM(R404:R434)</f>
        <v>12.03966633</v>
      </c>
      <c r="S403" s="252"/>
      <c r="T403" s="254">
        <f>SUM(T404:T434)</f>
        <v>12.67257291</v>
      </c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R403" s="255" t="s">
        <v>88</v>
      </c>
      <c r="AT403" s="256" t="s">
        <v>77</v>
      </c>
      <c r="AU403" s="256" t="s">
        <v>86</v>
      </c>
      <c r="AY403" s="255" t="s">
        <v>174</v>
      </c>
      <c r="BK403" s="257">
        <f>SUM(BK404:BK434)</f>
        <v>0</v>
      </c>
    </row>
    <row r="404" spans="1:65" s="2" customFormat="1" ht="21.75" customHeight="1">
      <c r="A404" s="39"/>
      <c r="B404" s="40"/>
      <c r="C404" s="260" t="s">
        <v>864</v>
      </c>
      <c r="D404" s="260" t="s">
        <v>176</v>
      </c>
      <c r="E404" s="261" t="s">
        <v>865</v>
      </c>
      <c r="F404" s="262" t="s">
        <v>866</v>
      </c>
      <c r="G404" s="263" t="s">
        <v>232</v>
      </c>
      <c r="H404" s="264">
        <v>259.408</v>
      </c>
      <c r="I404" s="265"/>
      <c r="J404" s="266">
        <f>ROUND(I404*H404,2)</f>
        <v>0</v>
      </c>
      <c r="K404" s="267"/>
      <c r="L404" s="42"/>
      <c r="M404" s="268" t="s">
        <v>1</v>
      </c>
      <c r="N404" s="269" t="s">
        <v>43</v>
      </c>
      <c r="O404" s="92"/>
      <c r="P404" s="270">
        <f>O404*H404</f>
        <v>0</v>
      </c>
      <c r="Q404" s="270">
        <v>0</v>
      </c>
      <c r="R404" s="270">
        <f>Q404*H404</f>
        <v>0</v>
      </c>
      <c r="S404" s="270">
        <v>0</v>
      </c>
      <c r="T404" s="271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72" t="s">
        <v>256</v>
      </c>
      <c r="AT404" s="272" t="s">
        <v>176</v>
      </c>
      <c r="AU404" s="272" t="s">
        <v>88</v>
      </c>
      <c r="AY404" s="16" t="s">
        <v>174</v>
      </c>
      <c r="BE404" s="144">
        <f>IF(N404="základní",J404,0)</f>
        <v>0</v>
      </c>
      <c r="BF404" s="144">
        <f>IF(N404="snížená",J404,0)</f>
        <v>0</v>
      </c>
      <c r="BG404" s="144">
        <f>IF(N404="zákl. přenesená",J404,0)</f>
        <v>0</v>
      </c>
      <c r="BH404" s="144">
        <f>IF(N404="sníž. přenesená",J404,0)</f>
        <v>0</v>
      </c>
      <c r="BI404" s="144">
        <f>IF(N404="nulová",J404,0)</f>
        <v>0</v>
      </c>
      <c r="BJ404" s="16" t="s">
        <v>86</v>
      </c>
      <c r="BK404" s="144">
        <f>ROUND(I404*H404,2)</f>
        <v>0</v>
      </c>
      <c r="BL404" s="16" t="s">
        <v>256</v>
      </c>
      <c r="BM404" s="272" t="s">
        <v>867</v>
      </c>
    </row>
    <row r="405" spans="1:51" s="13" customFormat="1" ht="12">
      <c r="A405" s="13"/>
      <c r="B405" s="277"/>
      <c r="C405" s="278"/>
      <c r="D405" s="273" t="s">
        <v>184</v>
      </c>
      <c r="E405" s="279" t="s">
        <v>1</v>
      </c>
      <c r="F405" s="280" t="s">
        <v>868</v>
      </c>
      <c r="G405" s="278"/>
      <c r="H405" s="281">
        <v>259.408</v>
      </c>
      <c r="I405" s="282"/>
      <c r="J405" s="278"/>
      <c r="K405" s="278"/>
      <c r="L405" s="283"/>
      <c r="M405" s="284"/>
      <c r="N405" s="285"/>
      <c r="O405" s="285"/>
      <c r="P405" s="285"/>
      <c r="Q405" s="285"/>
      <c r="R405" s="285"/>
      <c r="S405" s="285"/>
      <c r="T405" s="286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87" t="s">
        <v>184</v>
      </c>
      <c r="AU405" s="287" t="s">
        <v>88</v>
      </c>
      <c r="AV405" s="13" t="s">
        <v>88</v>
      </c>
      <c r="AW405" s="13" t="s">
        <v>32</v>
      </c>
      <c r="AX405" s="13" t="s">
        <v>86</v>
      </c>
      <c r="AY405" s="287" t="s">
        <v>174</v>
      </c>
    </row>
    <row r="406" spans="1:65" s="2" customFormat="1" ht="21.75" customHeight="1">
      <c r="A406" s="39"/>
      <c r="B406" s="40"/>
      <c r="C406" s="288" t="s">
        <v>869</v>
      </c>
      <c r="D406" s="288" t="s">
        <v>199</v>
      </c>
      <c r="E406" s="289" t="s">
        <v>870</v>
      </c>
      <c r="F406" s="290" t="s">
        <v>871</v>
      </c>
      <c r="G406" s="291" t="s">
        <v>365</v>
      </c>
      <c r="H406" s="292">
        <v>3761.416</v>
      </c>
      <c r="I406" s="293"/>
      <c r="J406" s="294">
        <f>ROUND(I406*H406,2)</f>
        <v>0</v>
      </c>
      <c r="K406" s="295"/>
      <c r="L406" s="296"/>
      <c r="M406" s="297" t="s">
        <v>1</v>
      </c>
      <c r="N406" s="298" t="s">
        <v>43</v>
      </c>
      <c r="O406" s="92"/>
      <c r="P406" s="270">
        <f>O406*H406</f>
        <v>0</v>
      </c>
      <c r="Q406" s="270">
        <v>0.0029</v>
      </c>
      <c r="R406" s="270">
        <f>Q406*H406</f>
        <v>10.9081064</v>
      </c>
      <c r="S406" s="270">
        <v>0</v>
      </c>
      <c r="T406" s="271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72" t="s">
        <v>335</v>
      </c>
      <c r="AT406" s="272" t="s">
        <v>199</v>
      </c>
      <c r="AU406" s="272" t="s">
        <v>88</v>
      </c>
      <c r="AY406" s="16" t="s">
        <v>174</v>
      </c>
      <c r="BE406" s="144">
        <f>IF(N406="základní",J406,0)</f>
        <v>0</v>
      </c>
      <c r="BF406" s="144">
        <f>IF(N406="snížená",J406,0)</f>
        <v>0</v>
      </c>
      <c r="BG406" s="144">
        <f>IF(N406="zákl. přenesená",J406,0)</f>
        <v>0</v>
      </c>
      <c r="BH406" s="144">
        <f>IF(N406="sníž. přenesená",J406,0)</f>
        <v>0</v>
      </c>
      <c r="BI406" s="144">
        <f>IF(N406="nulová",J406,0)</f>
        <v>0</v>
      </c>
      <c r="BJ406" s="16" t="s">
        <v>86</v>
      </c>
      <c r="BK406" s="144">
        <f>ROUND(I406*H406,2)</f>
        <v>0</v>
      </c>
      <c r="BL406" s="16" t="s">
        <v>256</v>
      </c>
      <c r="BM406" s="272" t="s">
        <v>872</v>
      </c>
    </row>
    <row r="407" spans="1:51" s="13" customFormat="1" ht="12">
      <c r="A407" s="13"/>
      <c r="B407" s="277"/>
      <c r="C407" s="278"/>
      <c r="D407" s="273" t="s">
        <v>184</v>
      </c>
      <c r="E407" s="279" t="s">
        <v>1</v>
      </c>
      <c r="F407" s="280" t="s">
        <v>873</v>
      </c>
      <c r="G407" s="278"/>
      <c r="H407" s="281">
        <v>3761.416</v>
      </c>
      <c r="I407" s="282"/>
      <c r="J407" s="278"/>
      <c r="K407" s="278"/>
      <c r="L407" s="283"/>
      <c r="M407" s="284"/>
      <c r="N407" s="285"/>
      <c r="O407" s="285"/>
      <c r="P407" s="285"/>
      <c r="Q407" s="285"/>
      <c r="R407" s="285"/>
      <c r="S407" s="285"/>
      <c r="T407" s="286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87" t="s">
        <v>184</v>
      </c>
      <c r="AU407" s="287" t="s">
        <v>88</v>
      </c>
      <c r="AV407" s="13" t="s">
        <v>88</v>
      </c>
      <c r="AW407" s="13" t="s">
        <v>32</v>
      </c>
      <c r="AX407" s="13" t="s">
        <v>86</v>
      </c>
      <c r="AY407" s="287" t="s">
        <v>174</v>
      </c>
    </row>
    <row r="408" spans="1:65" s="2" customFormat="1" ht="16.5" customHeight="1">
      <c r="A408" s="39"/>
      <c r="B408" s="40"/>
      <c r="C408" s="288" t="s">
        <v>874</v>
      </c>
      <c r="D408" s="288" t="s">
        <v>199</v>
      </c>
      <c r="E408" s="289" t="s">
        <v>875</v>
      </c>
      <c r="F408" s="290" t="s">
        <v>876</v>
      </c>
      <c r="G408" s="291" t="s">
        <v>365</v>
      </c>
      <c r="H408" s="292">
        <v>363.171</v>
      </c>
      <c r="I408" s="293"/>
      <c r="J408" s="294">
        <f>ROUND(I408*H408,2)</f>
        <v>0</v>
      </c>
      <c r="K408" s="295"/>
      <c r="L408" s="296"/>
      <c r="M408" s="297" t="s">
        <v>1</v>
      </c>
      <c r="N408" s="298" t="s">
        <v>43</v>
      </c>
      <c r="O408" s="92"/>
      <c r="P408" s="270">
        <f>O408*H408</f>
        <v>0</v>
      </c>
      <c r="Q408" s="270">
        <v>0.00022</v>
      </c>
      <c r="R408" s="270">
        <f>Q408*H408</f>
        <v>0.07989762</v>
      </c>
      <c r="S408" s="270">
        <v>0</v>
      </c>
      <c r="T408" s="271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72" t="s">
        <v>335</v>
      </c>
      <c r="AT408" s="272" t="s">
        <v>199</v>
      </c>
      <c r="AU408" s="272" t="s">
        <v>88</v>
      </c>
      <c r="AY408" s="16" t="s">
        <v>174</v>
      </c>
      <c r="BE408" s="144">
        <f>IF(N408="základní",J408,0)</f>
        <v>0</v>
      </c>
      <c r="BF408" s="144">
        <f>IF(N408="snížená",J408,0)</f>
        <v>0</v>
      </c>
      <c r="BG408" s="144">
        <f>IF(N408="zákl. přenesená",J408,0)</f>
        <v>0</v>
      </c>
      <c r="BH408" s="144">
        <f>IF(N408="sníž. přenesená",J408,0)</f>
        <v>0</v>
      </c>
      <c r="BI408" s="144">
        <f>IF(N408="nulová",J408,0)</f>
        <v>0</v>
      </c>
      <c r="BJ408" s="16" t="s">
        <v>86</v>
      </c>
      <c r="BK408" s="144">
        <f>ROUND(I408*H408,2)</f>
        <v>0</v>
      </c>
      <c r="BL408" s="16" t="s">
        <v>256</v>
      </c>
      <c r="BM408" s="272" t="s">
        <v>877</v>
      </c>
    </row>
    <row r="409" spans="1:51" s="13" customFormat="1" ht="12">
      <c r="A409" s="13"/>
      <c r="B409" s="277"/>
      <c r="C409" s="278"/>
      <c r="D409" s="273" t="s">
        <v>184</v>
      </c>
      <c r="E409" s="279" t="s">
        <v>1</v>
      </c>
      <c r="F409" s="280" t="s">
        <v>878</v>
      </c>
      <c r="G409" s="278"/>
      <c r="H409" s="281">
        <v>363.171</v>
      </c>
      <c r="I409" s="282"/>
      <c r="J409" s="278"/>
      <c r="K409" s="278"/>
      <c r="L409" s="283"/>
      <c r="M409" s="284"/>
      <c r="N409" s="285"/>
      <c r="O409" s="285"/>
      <c r="P409" s="285"/>
      <c r="Q409" s="285"/>
      <c r="R409" s="285"/>
      <c r="S409" s="285"/>
      <c r="T409" s="286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87" t="s">
        <v>184</v>
      </c>
      <c r="AU409" s="287" t="s">
        <v>88</v>
      </c>
      <c r="AV409" s="13" t="s">
        <v>88</v>
      </c>
      <c r="AW409" s="13" t="s">
        <v>32</v>
      </c>
      <c r="AX409" s="13" t="s">
        <v>86</v>
      </c>
      <c r="AY409" s="287" t="s">
        <v>174</v>
      </c>
    </row>
    <row r="410" spans="1:65" s="2" customFormat="1" ht="16.5" customHeight="1">
      <c r="A410" s="39"/>
      <c r="B410" s="40"/>
      <c r="C410" s="288" t="s">
        <v>879</v>
      </c>
      <c r="D410" s="288" t="s">
        <v>199</v>
      </c>
      <c r="E410" s="289" t="s">
        <v>880</v>
      </c>
      <c r="F410" s="290" t="s">
        <v>881</v>
      </c>
      <c r="G410" s="291" t="s">
        <v>365</v>
      </c>
      <c r="H410" s="292">
        <v>88.199</v>
      </c>
      <c r="I410" s="293"/>
      <c r="J410" s="294">
        <f>ROUND(I410*H410,2)</f>
        <v>0</v>
      </c>
      <c r="K410" s="295"/>
      <c r="L410" s="296"/>
      <c r="M410" s="297" t="s">
        <v>1</v>
      </c>
      <c r="N410" s="298" t="s">
        <v>43</v>
      </c>
      <c r="O410" s="92"/>
      <c r="P410" s="270">
        <f>O410*H410</f>
        <v>0</v>
      </c>
      <c r="Q410" s="270">
        <v>0.00245</v>
      </c>
      <c r="R410" s="270">
        <f>Q410*H410</f>
        <v>0.21608755</v>
      </c>
      <c r="S410" s="270">
        <v>0</v>
      </c>
      <c r="T410" s="271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72" t="s">
        <v>335</v>
      </c>
      <c r="AT410" s="272" t="s">
        <v>199</v>
      </c>
      <c r="AU410" s="272" t="s">
        <v>88</v>
      </c>
      <c r="AY410" s="16" t="s">
        <v>174</v>
      </c>
      <c r="BE410" s="144">
        <f>IF(N410="základní",J410,0)</f>
        <v>0</v>
      </c>
      <c r="BF410" s="144">
        <f>IF(N410="snížená",J410,0)</f>
        <v>0</v>
      </c>
      <c r="BG410" s="144">
        <f>IF(N410="zákl. přenesená",J410,0)</f>
        <v>0</v>
      </c>
      <c r="BH410" s="144">
        <f>IF(N410="sníž. přenesená",J410,0)</f>
        <v>0</v>
      </c>
      <c r="BI410" s="144">
        <f>IF(N410="nulová",J410,0)</f>
        <v>0</v>
      </c>
      <c r="BJ410" s="16" t="s">
        <v>86</v>
      </c>
      <c r="BK410" s="144">
        <f>ROUND(I410*H410,2)</f>
        <v>0</v>
      </c>
      <c r="BL410" s="16" t="s">
        <v>256</v>
      </c>
      <c r="BM410" s="272" t="s">
        <v>882</v>
      </c>
    </row>
    <row r="411" spans="1:51" s="13" customFormat="1" ht="12">
      <c r="A411" s="13"/>
      <c r="B411" s="277"/>
      <c r="C411" s="278"/>
      <c r="D411" s="273" t="s">
        <v>184</v>
      </c>
      <c r="E411" s="279" t="s">
        <v>1</v>
      </c>
      <c r="F411" s="280" t="s">
        <v>883</v>
      </c>
      <c r="G411" s="278"/>
      <c r="H411" s="281">
        <v>88.199</v>
      </c>
      <c r="I411" s="282"/>
      <c r="J411" s="278"/>
      <c r="K411" s="278"/>
      <c r="L411" s="283"/>
      <c r="M411" s="284"/>
      <c r="N411" s="285"/>
      <c r="O411" s="285"/>
      <c r="P411" s="285"/>
      <c r="Q411" s="285"/>
      <c r="R411" s="285"/>
      <c r="S411" s="285"/>
      <c r="T411" s="286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87" t="s">
        <v>184</v>
      </c>
      <c r="AU411" s="287" t="s">
        <v>88</v>
      </c>
      <c r="AV411" s="13" t="s">
        <v>88</v>
      </c>
      <c r="AW411" s="13" t="s">
        <v>32</v>
      </c>
      <c r="AX411" s="13" t="s">
        <v>86</v>
      </c>
      <c r="AY411" s="287" t="s">
        <v>174</v>
      </c>
    </row>
    <row r="412" spans="1:65" s="2" customFormat="1" ht="16.5" customHeight="1">
      <c r="A412" s="39"/>
      <c r="B412" s="40"/>
      <c r="C412" s="288" t="s">
        <v>884</v>
      </c>
      <c r="D412" s="288" t="s">
        <v>199</v>
      </c>
      <c r="E412" s="289" t="s">
        <v>885</v>
      </c>
      <c r="F412" s="290" t="s">
        <v>886</v>
      </c>
      <c r="G412" s="291" t="s">
        <v>365</v>
      </c>
      <c r="H412" s="292">
        <v>1</v>
      </c>
      <c r="I412" s="293"/>
      <c r="J412" s="294">
        <f>ROUND(I412*H412,2)</f>
        <v>0</v>
      </c>
      <c r="K412" s="295"/>
      <c r="L412" s="296"/>
      <c r="M412" s="297" t="s">
        <v>1</v>
      </c>
      <c r="N412" s="298" t="s">
        <v>43</v>
      </c>
      <c r="O412" s="92"/>
      <c r="P412" s="270">
        <f>O412*H412</f>
        <v>0</v>
      </c>
      <c r="Q412" s="270">
        <v>0.00046</v>
      </c>
      <c r="R412" s="270">
        <f>Q412*H412</f>
        <v>0.00046</v>
      </c>
      <c r="S412" s="270">
        <v>0</v>
      </c>
      <c r="T412" s="271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72" t="s">
        <v>335</v>
      </c>
      <c r="AT412" s="272" t="s">
        <v>199</v>
      </c>
      <c r="AU412" s="272" t="s">
        <v>88</v>
      </c>
      <c r="AY412" s="16" t="s">
        <v>174</v>
      </c>
      <c r="BE412" s="144">
        <f>IF(N412="základní",J412,0)</f>
        <v>0</v>
      </c>
      <c r="BF412" s="144">
        <f>IF(N412="snížená",J412,0)</f>
        <v>0</v>
      </c>
      <c r="BG412" s="144">
        <f>IF(N412="zákl. přenesená",J412,0)</f>
        <v>0</v>
      </c>
      <c r="BH412" s="144">
        <f>IF(N412="sníž. přenesená",J412,0)</f>
        <v>0</v>
      </c>
      <c r="BI412" s="144">
        <f>IF(N412="nulová",J412,0)</f>
        <v>0</v>
      </c>
      <c r="BJ412" s="16" t="s">
        <v>86</v>
      </c>
      <c r="BK412" s="144">
        <f>ROUND(I412*H412,2)</f>
        <v>0</v>
      </c>
      <c r="BL412" s="16" t="s">
        <v>256</v>
      </c>
      <c r="BM412" s="272" t="s">
        <v>887</v>
      </c>
    </row>
    <row r="413" spans="1:65" s="2" customFormat="1" ht="16.5" customHeight="1">
      <c r="A413" s="39"/>
      <c r="B413" s="40"/>
      <c r="C413" s="288" t="s">
        <v>888</v>
      </c>
      <c r="D413" s="288" t="s">
        <v>199</v>
      </c>
      <c r="E413" s="289" t="s">
        <v>889</v>
      </c>
      <c r="F413" s="290" t="s">
        <v>890</v>
      </c>
      <c r="G413" s="291" t="s">
        <v>365</v>
      </c>
      <c r="H413" s="292">
        <v>1</v>
      </c>
      <c r="I413" s="293"/>
      <c r="J413" s="294">
        <f>ROUND(I413*H413,2)</f>
        <v>0</v>
      </c>
      <c r="K413" s="295"/>
      <c r="L413" s="296"/>
      <c r="M413" s="297" t="s">
        <v>1</v>
      </c>
      <c r="N413" s="298" t="s">
        <v>43</v>
      </c>
      <c r="O413" s="92"/>
      <c r="P413" s="270">
        <f>O413*H413</f>
        <v>0</v>
      </c>
      <c r="Q413" s="270">
        <v>0.00362</v>
      </c>
      <c r="R413" s="270">
        <f>Q413*H413</f>
        <v>0.00362</v>
      </c>
      <c r="S413" s="270">
        <v>0</v>
      </c>
      <c r="T413" s="271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72" t="s">
        <v>335</v>
      </c>
      <c r="AT413" s="272" t="s">
        <v>199</v>
      </c>
      <c r="AU413" s="272" t="s">
        <v>88</v>
      </c>
      <c r="AY413" s="16" t="s">
        <v>174</v>
      </c>
      <c r="BE413" s="144">
        <f>IF(N413="základní",J413,0)</f>
        <v>0</v>
      </c>
      <c r="BF413" s="144">
        <f>IF(N413="snížená",J413,0)</f>
        <v>0</v>
      </c>
      <c r="BG413" s="144">
        <f>IF(N413="zákl. přenesená",J413,0)</f>
        <v>0</v>
      </c>
      <c r="BH413" s="144">
        <f>IF(N413="sníž. přenesená",J413,0)</f>
        <v>0</v>
      </c>
      <c r="BI413" s="144">
        <f>IF(N413="nulová",J413,0)</f>
        <v>0</v>
      </c>
      <c r="BJ413" s="16" t="s">
        <v>86</v>
      </c>
      <c r="BK413" s="144">
        <f>ROUND(I413*H413,2)</f>
        <v>0</v>
      </c>
      <c r="BL413" s="16" t="s">
        <v>256</v>
      </c>
      <c r="BM413" s="272" t="s">
        <v>891</v>
      </c>
    </row>
    <row r="414" spans="1:65" s="2" customFormat="1" ht="21.75" customHeight="1">
      <c r="A414" s="39"/>
      <c r="B414" s="40"/>
      <c r="C414" s="260" t="s">
        <v>892</v>
      </c>
      <c r="D414" s="260" t="s">
        <v>176</v>
      </c>
      <c r="E414" s="261" t="s">
        <v>893</v>
      </c>
      <c r="F414" s="262" t="s">
        <v>894</v>
      </c>
      <c r="G414" s="263" t="s">
        <v>232</v>
      </c>
      <c r="H414" s="264">
        <v>271.373</v>
      </c>
      <c r="I414" s="265"/>
      <c r="J414" s="266">
        <f>ROUND(I414*H414,2)</f>
        <v>0</v>
      </c>
      <c r="K414" s="267"/>
      <c r="L414" s="42"/>
      <c r="M414" s="268" t="s">
        <v>1</v>
      </c>
      <c r="N414" s="269" t="s">
        <v>43</v>
      </c>
      <c r="O414" s="92"/>
      <c r="P414" s="270">
        <f>O414*H414</f>
        <v>0</v>
      </c>
      <c r="Q414" s="270">
        <v>0</v>
      </c>
      <c r="R414" s="270">
        <f>Q414*H414</f>
        <v>0</v>
      </c>
      <c r="S414" s="270">
        <v>0.0445</v>
      </c>
      <c r="T414" s="271">
        <f>S414*H414</f>
        <v>12.076098499999999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72" t="s">
        <v>256</v>
      </c>
      <c r="AT414" s="272" t="s">
        <v>176</v>
      </c>
      <c r="AU414" s="272" t="s">
        <v>88</v>
      </c>
      <c r="AY414" s="16" t="s">
        <v>174</v>
      </c>
      <c r="BE414" s="144">
        <f>IF(N414="základní",J414,0)</f>
        <v>0</v>
      </c>
      <c r="BF414" s="144">
        <f>IF(N414="snížená",J414,0)</f>
        <v>0</v>
      </c>
      <c r="BG414" s="144">
        <f>IF(N414="zákl. přenesená",J414,0)</f>
        <v>0</v>
      </c>
      <c r="BH414" s="144">
        <f>IF(N414="sníž. přenesená",J414,0)</f>
        <v>0</v>
      </c>
      <c r="BI414" s="144">
        <f>IF(N414="nulová",J414,0)</f>
        <v>0</v>
      </c>
      <c r="BJ414" s="16" t="s">
        <v>86</v>
      </c>
      <c r="BK414" s="144">
        <f>ROUND(I414*H414,2)</f>
        <v>0</v>
      </c>
      <c r="BL414" s="16" t="s">
        <v>256</v>
      </c>
      <c r="BM414" s="272" t="s">
        <v>895</v>
      </c>
    </row>
    <row r="415" spans="1:51" s="13" customFormat="1" ht="12">
      <c r="A415" s="13"/>
      <c r="B415" s="277"/>
      <c r="C415" s="278"/>
      <c r="D415" s="273" t="s">
        <v>184</v>
      </c>
      <c r="E415" s="279" t="s">
        <v>1</v>
      </c>
      <c r="F415" s="280" t="s">
        <v>518</v>
      </c>
      <c r="G415" s="278"/>
      <c r="H415" s="281">
        <v>271.373</v>
      </c>
      <c r="I415" s="282"/>
      <c r="J415" s="278"/>
      <c r="K415" s="278"/>
      <c r="L415" s="283"/>
      <c r="M415" s="284"/>
      <c r="N415" s="285"/>
      <c r="O415" s="285"/>
      <c r="P415" s="285"/>
      <c r="Q415" s="285"/>
      <c r="R415" s="285"/>
      <c r="S415" s="285"/>
      <c r="T415" s="286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87" t="s">
        <v>184</v>
      </c>
      <c r="AU415" s="287" t="s">
        <v>88</v>
      </c>
      <c r="AV415" s="13" t="s">
        <v>88</v>
      </c>
      <c r="AW415" s="13" t="s">
        <v>32</v>
      </c>
      <c r="AX415" s="13" t="s">
        <v>86</v>
      </c>
      <c r="AY415" s="287" t="s">
        <v>174</v>
      </c>
    </row>
    <row r="416" spans="1:65" s="2" customFormat="1" ht="21.75" customHeight="1">
      <c r="A416" s="39"/>
      <c r="B416" s="40"/>
      <c r="C416" s="260" t="s">
        <v>896</v>
      </c>
      <c r="D416" s="260" t="s">
        <v>176</v>
      </c>
      <c r="E416" s="261" t="s">
        <v>897</v>
      </c>
      <c r="F416" s="262" t="s">
        <v>898</v>
      </c>
      <c r="G416" s="263" t="s">
        <v>232</v>
      </c>
      <c r="H416" s="264">
        <v>271.373</v>
      </c>
      <c r="I416" s="265"/>
      <c r="J416" s="266">
        <f>ROUND(I416*H416,2)</f>
        <v>0</v>
      </c>
      <c r="K416" s="267"/>
      <c r="L416" s="42"/>
      <c r="M416" s="268" t="s">
        <v>1</v>
      </c>
      <c r="N416" s="269" t="s">
        <v>43</v>
      </c>
      <c r="O416" s="92"/>
      <c r="P416" s="270">
        <f>O416*H416</f>
        <v>0</v>
      </c>
      <c r="Q416" s="270">
        <v>0</v>
      </c>
      <c r="R416" s="270">
        <f>Q416*H416</f>
        <v>0</v>
      </c>
      <c r="S416" s="270">
        <v>0</v>
      </c>
      <c r="T416" s="271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72" t="s">
        <v>256</v>
      </c>
      <c r="AT416" s="272" t="s">
        <v>176</v>
      </c>
      <c r="AU416" s="272" t="s">
        <v>88</v>
      </c>
      <c r="AY416" s="16" t="s">
        <v>174</v>
      </c>
      <c r="BE416" s="144">
        <f>IF(N416="základní",J416,0)</f>
        <v>0</v>
      </c>
      <c r="BF416" s="144">
        <f>IF(N416="snížená",J416,0)</f>
        <v>0</v>
      </c>
      <c r="BG416" s="144">
        <f>IF(N416="zákl. přenesená",J416,0)</f>
        <v>0</v>
      </c>
      <c r="BH416" s="144">
        <f>IF(N416="sníž. přenesená",J416,0)</f>
        <v>0</v>
      </c>
      <c r="BI416" s="144">
        <f>IF(N416="nulová",J416,0)</f>
        <v>0</v>
      </c>
      <c r="BJ416" s="16" t="s">
        <v>86</v>
      </c>
      <c r="BK416" s="144">
        <f>ROUND(I416*H416,2)</f>
        <v>0</v>
      </c>
      <c r="BL416" s="16" t="s">
        <v>256</v>
      </c>
      <c r="BM416" s="272" t="s">
        <v>899</v>
      </c>
    </row>
    <row r="417" spans="1:65" s="2" customFormat="1" ht="21.75" customHeight="1">
      <c r="A417" s="39"/>
      <c r="B417" s="40"/>
      <c r="C417" s="260" t="s">
        <v>900</v>
      </c>
      <c r="D417" s="260" t="s">
        <v>176</v>
      </c>
      <c r="E417" s="261" t="s">
        <v>901</v>
      </c>
      <c r="F417" s="262" t="s">
        <v>902</v>
      </c>
      <c r="G417" s="263" t="s">
        <v>338</v>
      </c>
      <c r="H417" s="264">
        <v>52.003</v>
      </c>
      <c r="I417" s="265"/>
      <c r="J417" s="266">
        <f>ROUND(I417*H417,2)</f>
        <v>0</v>
      </c>
      <c r="K417" s="267"/>
      <c r="L417" s="42"/>
      <c r="M417" s="268" t="s">
        <v>1</v>
      </c>
      <c r="N417" s="269" t="s">
        <v>43</v>
      </c>
      <c r="O417" s="92"/>
      <c r="P417" s="270">
        <f>O417*H417</f>
        <v>0</v>
      </c>
      <c r="Q417" s="270">
        <v>0</v>
      </c>
      <c r="R417" s="270">
        <f>Q417*H417</f>
        <v>0</v>
      </c>
      <c r="S417" s="270">
        <v>0.01147</v>
      </c>
      <c r="T417" s="271">
        <f>S417*H417</f>
        <v>0.59647441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72" t="s">
        <v>256</v>
      </c>
      <c r="AT417" s="272" t="s">
        <v>176</v>
      </c>
      <c r="AU417" s="272" t="s">
        <v>88</v>
      </c>
      <c r="AY417" s="16" t="s">
        <v>174</v>
      </c>
      <c r="BE417" s="144">
        <f>IF(N417="základní",J417,0)</f>
        <v>0</v>
      </c>
      <c r="BF417" s="144">
        <f>IF(N417="snížená",J417,0)</f>
        <v>0</v>
      </c>
      <c r="BG417" s="144">
        <f>IF(N417="zákl. přenesená",J417,0)</f>
        <v>0</v>
      </c>
      <c r="BH417" s="144">
        <f>IF(N417="sníž. přenesená",J417,0)</f>
        <v>0</v>
      </c>
      <c r="BI417" s="144">
        <f>IF(N417="nulová",J417,0)</f>
        <v>0</v>
      </c>
      <c r="BJ417" s="16" t="s">
        <v>86</v>
      </c>
      <c r="BK417" s="144">
        <f>ROUND(I417*H417,2)</f>
        <v>0</v>
      </c>
      <c r="BL417" s="16" t="s">
        <v>256</v>
      </c>
      <c r="BM417" s="272" t="s">
        <v>903</v>
      </c>
    </row>
    <row r="418" spans="1:51" s="13" customFormat="1" ht="12">
      <c r="A418" s="13"/>
      <c r="B418" s="277"/>
      <c r="C418" s="278"/>
      <c r="D418" s="273" t="s">
        <v>184</v>
      </c>
      <c r="E418" s="279" t="s">
        <v>1</v>
      </c>
      <c r="F418" s="280" t="s">
        <v>904</v>
      </c>
      <c r="G418" s="278"/>
      <c r="H418" s="281">
        <v>52.003</v>
      </c>
      <c r="I418" s="282"/>
      <c r="J418" s="278"/>
      <c r="K418" s="278"/>
      <c r="L418" s="283"/>
      <c r="M418" s="284"/>
      <c r="N418" s="285"/>
      <c r="O418" s="285"/>
      <c r="P418" s="285"/>
      <c r="Q418" s="285"/>
      <c r="R418" s="285"/>
      <c r="S418" s="285"/>
      <c r="T418" s="286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87" t="s">
        <v>184</v>
      </c>
      <c r="AU418" s="287" t="s">
        <v>88</v>
      </c>
      <c r="AV418" s="13" t="s">
        <v>88</v>
      </c>
      <c r="AW418" s="13" t="s">
        <v>32</v>
      </c>
      <c r="AX418" s="13" t="s">
        <v>86</v>
      </c>
      <c r="AY418" s="287" t="s">
        <v>174</v>
      </c>
    </row>
    <row r="419" spans="1:65" s="2" customFormat="1" ht="21.75" customHeight="1">
      <c r="A419" s="39"/>
      <c r="B419" s="40"/>
      <c r="C419" s="260" t="s">
        <v>905</v>
      </c>
      <c r="D419" s="260" t="s">
        <v>176</v>
      </c>
      <c r="E419" s="261" t="s">
        <v>906</v>
      </c>
      <c r="F419" s="262" t="s">
        <v>907</v>
      </c>
      <c r="G419" s="263" t="s">
        <v>338</v>
      </c>
      <c r="H419" s="264">
        <v>52.003</v>
      </c>
      <c r="I419" s="265"/>
      <c r="J419" s="266">
        <f>ROUND(I419*H419,2)</f>
        <v>0</v>
      </c>
      <c r="K419" s="267"/>
      <c r="L419" s="42"/>
      <c r="M419" s="268" t="s">
        <v>1</v>
      </c>
      <c r="N419" s="269" t="s">
        <v>43</v>
      </c>
      <c r="O419" s="92"/>
      <c r="P419" s="270">
        <f>O419*H419</f>
        <v>0</v>
      </c>
      <c r="Q419" s="270">
        <v>0</v>
      </c>
      <c r="R419" s="270">
        <f>Q419*H419</f>
        <v>0</v>
      </c>
      <c r="S419" s="270">
        <v>0</v>
      </c>
      <c r="T419" s="271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72" t="s">
        <v>256</v>
      </c>
      <c r="AT419" s="272" t="s">
        <v>176</v>
      </c>
      <c r="AU419" s="272" t="s">
        <v>88</v>
      </c>
      <c r="AY419" s="16" t="s">
        <v>174</v>
      </c>
      <c r="BE419" s="144">
        <f>IF(N419="základní",J419,0)</f>
        <v>0</v>
      </c>
      <c r="BF419" s="144">
        <f>IF(N419="snížená",J419,0)</f>
        <v>0</v>
      </c>
      <c r="BG419" s="144">
        <f>IF(N419="zákl. přenesená",J419,0)</f>
        <v>0</v>
      </c>
      <c r="BH419" s="144">
        <f>IF(N419="sníž. přenesená",J419,0)</f>
        <v>0</v>
      </c>
      <c r="BI419" s="144">
        <f>IF(N419="nulová",J419,0)</f>
        <v>0</v>
      </c>
      <c r="BJ419" s="16" t="s">
        <v>86</v>
      </c>
      <c r="BK419" s="144">
        <f>ROUND(I419*H419,2)</f>
        <v>0</v>
      </c>
      <c r="BL419" s="16" t="s">
        <v>256</v>
      </c>
      <c r="BM419" s="272" t="s">
        <v>908</v>
      </c>
    </row>
    <row r="420" spans="1:65" s="2" customFormat="1" ht="21.75" customHeight="1">
      <c r="A420" s="39"/>
      <c r="B420" s="40"/>
      <c r="C420" s="260" t="s">
        <v>909</v>
      </c>
      <c r="D420" s="260" t="s">
        <v>176</v>
      </c>
      <c r="E420" s="261" t="s">
        <v>910</v>
      </c>
      <c r="F420" s="262" t="s">
        <v>911</v>
      </c>
      <c r="G420" s="263" t="s">
        <v>338</v>
      </c>
      <c r="H420" s="264">
        <v>53.839</v>
      </c>
      <c r="I420" s="265"/>
      <c r="J420" s="266">
        <f>ROUND(I420*H420,2)</f>
        <v>0</v>
      </c>
      <c r="K420" s="267"/>
      <c r="L420" s="42"/>
      <c r="M420" s="268" t="s">
        <v>1</v>
      </c>
      <c r="N420" s="269" t="s">
        <v>43</v>
      </c>
      <c r="O420" s="92"/>
      <c r="P420" s="270">
        <f>O420*H420</f>
        <v>0</v>
      </c>
      <c r="Q420" s="270">
        <v>0.00101</v>
      </c>
      <c r="R420" s="270">
        <f>Q420*H420</f>
        <v>0.054377390000000005</v>
      </c>
      <c r="S420" s="270">
        <v>0</v>
      </c>
      <c r="T420" s="271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72" t="s">
        <v>256</v>
      </c>
      <c r="AT420" s="272" t="s">
        <v>176</v>
      </c>
      <c r="AU420" s="272" t="s">
        <v>88</v>
      </c>
      <c r="AY420" s="16" t="s">
        <v>174</v>
      </c>
      <c r="BE420" s="144">
        <f>IF(N420="základní",J420,0)</f>
        <v>0</v>
      </c>
      <c r="BF420" s="144">
        <f>IF(N420="snížená",J420,0)</f>
        <v>0</v>
      </c>
      <c r="BG420" s="144">
        <f>IF(N420="zákl. přenesená",J420,0)</f>
        <v>0</v>
      </c>
      <c r="BH420" s="144">
        <f>IF(N420="sníž. přenesená",J420,0)</f>
        <v>0</v>
      </c>
      <c r="BI420" s="144">
        <f>IF(N420="nulová",J420,0)</f>
        <v>0</v>
      </c>
      <c r="BJ420" s="16" t="s">
        <v>86</v>
      </c>
      <c r="BK420" s="144">
        <f>ROUND(I420*H420,2)</f>
        <v>0</v>
      </c>
      <c r="BL420" s="16" t="s">
        <v>256</v>
      </c>
      <c r="BM420" s="272" t="s">
        <v>912</v>
      </c>
    </row>
    <row r="421" spans="1:65" s="2" customFormat="1" ht="21.75" customHeight="1">
      <c r="A421" s="39"/>
      <c r="B421" s="40"/>
      <c r="C421" s="260" t="s">
        <v>913</v>
      </c>
      <c r="D421" s="260" t="s">
        <v>176</v>
      </c>
      <c r="E421" s="261" t="s">
        <v>914</v>
      </c>
      <c r="F421" s="262" t="s">
        <v>915</v>
      </c>
      <c r="G421" s="263" t="s">
        <v>338</v>
      </c>
      <c r="H421" s="264">
        <v>35.648</v>
      </c>
      <c r="I421" s="265"/>
      <c r="J421" s="266">
        <f>ROUND(I421*H421,2)</f>
        <v>0</v>
      </c>
      <c r="K421" s="267"/>
      <c r="L421" s="42"/>
      <c r="M421" s="268" t="s">
        <v>1</v>
      </c>
      <c r="N421" s="269" t="s">
        <v>43</v>
      </c>
      <c r="O421" s="92"/>
      <c r="P421" s="270">
        <f>O421*H421</f>
        <v>0</v>
      </c>
      <c r="Q421" s="270">
        <v>0.01327</v>
      </c>
      <c r="R421" s="270">
        <f>Q421*H421</f>
        <v>0.4730489600000001</v>
      </c>
      <c r="S421" s="270">
        <v>0</v>
      </c>
      <c r="T421" s="271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72" t="s">
        <v>256</v>
      </c>
      <c r="AT421" s="272" t="s">
        <v>176</v>
      </c>
      <c r="AU421" s="272" t="s">
        <v>88</v>
      </c>
      <c r="AY421" s="16" t="s">
        <v>174</v>
      </c>
      <c r="BE421" s="144">
        <f>IF(N421="základní",J421,0)</f>
        <v>0</v>
      </c>
      <c r="BF421" s="144">
        <f>IF(N421="snížená",J421,0)</f>
        <v>0</v>
      </c>
      <c r="BG421" s="144">
        <f>IF(N421="zákl. přenesená",J421,0)</f>
        <v>0</v>
      </c>
      <c r="BH421" s="144">
        <f>IF(N421="sníž. přenesená",J421,0)</f>
        <v>0</v>
      </c>
      <c r="BI421" s="144">
        <f>IF(N421="nulová",J421,0)</f>
        <v>0</v>
      </c>
      <c r="BJ421" s="16" t="s">
        <v>86</v>
      </c>
      <c r="BK421" s="144">
        <f>ROUND(I421*H421,2)</f>
        <v>0</v>
      </c>
      <c r="BL421" s="16" t="s">
        <v>256</v>
      </c>
      <c r="BM421" s="272" t="s">
        <v>916</v>
      </c>
    </row>
    <row r="422" spans="1:51" s="13" customFormat="1" ht="12">
      <c r="A422" s="13"/>
      <c r="B422" s="277"/>
      <c r="C422" s="278"/>
      <c r="D422" s="273" t="s">
        <v>184</v>
      </c>
      <c r="E422" s="279" t="s">
        <v>1</v>
      </c>
      <c r="F422" s="280" t="s">
        <v>917</v>
      </c>
      <c r="G422" s="278"/>
      <c r="H422" s="281">
        <v>35.648</v>
      </c>
      <c r="I422" s="282"/>
      <c r="J422" s="278"/>
      <c r="K422" s="278"/>
      <c r="L422" s="283"/>
      <c r="M422" s="284"/>
      <c r="N422" s="285"/>
      <c r="O422" s="285"/>
      <c r="P422" s="285"/>
      <c r="Q422" s="285"/>
      <c r="R422" s="285"/>
      <c r="S422" s="285"/>
      <c r="T422" s="286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87" t="s">
        <v>184</v>
      </c>
      <c r="AU422" s="287" t="s">
        <v>88</v>
      </c>
      <c r="AV422" s="13" t="s">
        <v>88</v>
      </c>
      <c r="AW422" s="13" t="s">
        <v>32</v>
      </c>
      <c r="AX422" s="13" t="s">
        <v>86</v>
      </c>
      <c r="AY422" s="287" t="s">
        <v>174</v>
      </c>
    </row>
    <row r="423" spans="1:65" s="2" customFormat="1" ht="21.75" customHeight="1">
      <c r="A423" s="39"/>
      <c r="B423" s="40"/>
      <c r="C423" s="260" t="s">
        <v>918</v>
      </c>
      <c r="D423" s="260" t="s">
        <v>176</v>
      </c>
      <c r="E423" s="261" t="s">
        <v>919</v>
      </c>
      <c r="F423" s="262" t="s">
        <v>920</v>
      </c>
      <c r="G423" s="263" t="s">
        <v>338</v>
      </c>
      <c r="H423" s="264">
        <v>16.355</v>
      </c>
      <c r="I423" s="265"/>
      <c r="J423" s="266">
        <f>ROUND(I423*H423,2)</f>
        <v>0</v>
      </c>
      <c r="K423" s="267"/>
      <c r="L423" s="42"/>
      <c r="M423" s="268" t="s">
        <v>1</v>
      </c>
      <c r="N423" s="269" t="s">
        <v>43</v>
      </c>
      <c r="O423" s="92"/>
      <c r="P423" s="270">
        <f>O423*H423</f>
        <v>0</v>
      </c>
      <c r="Q423" s="270">
        <v>0.01327</v>
      </c>
      <c r="R423" s="270">
        <f>Q423*H423</f>
        <v>0.21703085000000003</v>
      </c>
      <c r="S423" s="270">
        <v>0</v>
      </c>
      <c r="T423" s="271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72" t="s">
        <v>256</v>
      </c>
      <c r="AT423" s="272" t="s">
        <v>176</v>
      </c>
      <c r="AU423" s="272" t="s">
        <v>88</v>
      </c>
      <c r="AY423" s="16" t="s">
        <v>174</v>
      </c>
      <c r="BE423" s="144">
        <f>IF(N423="základní",J423,0)</f>
        <v>0</v>
      </c>
      <c r="BF423" s="144">
        <f>IF(N423="snížená",J423,0)</f>
        <v>0</v>
      </c>
      <c r="BG423" s="144">
        <f>IF(N423="zákl. přenesená",J423,0)</f>
        <v>0</v>
      </c>
      <c r="BH423" s="144">
        <f>IF(N423="sníž. přenesená",J423,0)</f>
        <v>0</v>
      </c>
      <c r="BI423" s="144">
        <f>IF(N423="nulová",J423,0)</f>
        <v>0</v>
      </c>
      <c r="BJ423" s="16" t="s">
        <v>86</v>
      </c>
      <c r="BK423" s="144">
        <f>ROUND(I423*H423,2)</f>
        <v>0</v>
      </c>
      <c r="BL423" s="16" t="s">
        <v>256</v>
      </c>
      <c r="BM423" s="272" t="s">
        <v>921</v>
      </c>
    </row>
    <row r="424" spans="1:51" s="13" customFormat="1" ht="12">
      <c r="A424" s="13"/>
      <c r="B424" s="277"/>
      <c r="C424" s="278"/>
      <c r="D424" s="273" t="s">
        <v>184</v>
      </c>
      <c r="E424" s="279" t="s">
        <v>1</v>
      </c>
      <c r="F424" s="280" t="s">
        <v>922</v>
      </c>
      <c r="G424" s="278"/>
      <c r="H424" s="281">
        <v>16.355</v>
      </c>
      <c r="I424" s="282"/>
      <c r="J424" s="278"/>
      <c r="K424" s="278"/>
      <c r="L424" s="283"/>
      <c r="M424" s="284"/>
      <c r="N424" s="285"/>
      <c r="O424" s="285"/>
      <c r="P424" s="285"/>
      <c r="Q424" s="285"/>
      <c r="R424" s="285"/>
      <c r="S424" s="285"/>
      <c r="T424" s="286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87" t="s">
        <v>184</v>
      </c>
      <c r="AU424" s="287" t="s">
        <v>88</v>
      </c>
      <c r="AV424" s="13" t="s">
        <v>88</v>
      </c>
      <c r="AW424" s="13" t="s">
        <v>32</v>
      </c>
      <c r="AX424" s="13" t="s">
        <v>86</v>
      </c>
      <c r="AY424" s="287" t="s">
        <v>174</v>
      </c>
    </row>
    <row r="425" spans="1:65" s="2" customFormat="1" ht="21.75" customHeight="1">
      <c r="A425" s="39"/>
      <c r="B425" s="40"/>
      <c r="C425" s="260" t="s">
        <v>923</v>
      </c>
      <c r="D425" s="260" t="s">
        <v>176</v>
      </c>
      <c r="E425" s="261" t="s">
        <v>924</v>
      </c>
      <c r="F425" s="262" t="s">
        <v>925</v>
      </c>
      <c r="G425" s="263" t="s">
        <v>338</v>
      </c>
      <c r="H425" s="264">
        <v>30.488</v>
      </c>
      <c r="I425" s="265"/>
      <c r="J425" s="266">
        <f>ROUND(I425*H425,2)</f>
        <v>0</v>
      </c>
      <c r="K425" s="267"/>
      <c r="L425" s="42"/>
      <c r="M425" s="268" t="s">
        <v>1</v>
      </c>
      <c r="N425" s="269" t="s">
        <v>43</v>
      </c>
      <c r="O425" s="92"/>
      <c r="P425" s="270">
        <f>O425*H425</f>
        <v>0</v>
      </c>
      <c r="Q425" s="270">
        <v>4E-05</v>
      </c>
      <c r="R425" s="270">
        <f>Q425*H425</f>
        <v>0.00121952</v>
      </c>
      <c r="S425" s="270">
        <v>0</v>
      </c>
      <c r="T425" s="271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72" t="s">
        <v>256</v>
      </c>
      <c r="AT425" s="272" t="s">
        <v>176</v>
      </c>
      <c r="AU425" s="272" t="s">
        <v>88</v>
      </c>
      <c r="AY425" s="16" t="s">
        <v>174</v>
      </c>
      <c r="BE425" s="144">
        <f>IF(N425="základní",J425,0)</f>
        <v>0</v>
      </c>
      <c r="BF425" s="144">
        <f>IF(N425="snížená",J425,0)</f>
        <v>0</v>
      </c>
      <c r="BG425" s="144">
        <f>IF(N425="zákl. přenesená",J425,0)</f>
        <v>0</v>
      </c>
      <c r="BH425" s="144">
        <f>IF(N425="sníž. přenesená",J425,0)</f>
        <v>0</v>
      </c>
      <c r="BI425" s="144">
        <f>IF(N425="nulová",J425,0)</f>
        <v>0</v>
      </c>
      <c r="BJ425" s="16" t="s">
        <v>86</v>
      </c>
      <c r="BK425" s="144">
        <f>ROUND(I425*H425,2)</f>
        <v>0</v>
      </c>
      <c r="BL425" s="16" t="s">
        <v>256</v>
      </c>
      <c r="BM425" s="272" t="s">
        <v>926</v>
      </c>
    </row>
    <row r="426" spans="1:51" s="13" customFormat="1" ht="12">
      <c r="A426" s="13"/>
      <c r="B426" s="277"/>
      <c r="C426" s="278"/>
      <c r="D426" s="273" t="s">
        <v>184</v>
      </c>
      <c r="E426" s="279" t="s">
        <v>1</v>
      </c>
      <c r="F426" s="280" t="s">
        <v>927</v>
      </c>
      <c r="G426" s="278"/>
      <c r="H426" s="281">
        <v>30.488</v>
      </c>
      <c r="I426" s="282"/>
      <c r="J426" s="278"/>
      <c r="K426" s="278"/>
      <c r="L426" s="283"/>
      <c r="M426" s="284"/>
      <c r="N426" s="285"/>
      <c r="O426" s="285"/>
      <c r="P426" s="285"/>
      <c r="Q426" s="285"/>
      <c r="R426" s="285"/>
      <c r="S426" s="285"/>
      <c r="T426" s="286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87" t="s">
        <v>184</v>
      </c>
      <c r="AU426" s="287" t="s">
        <v>88</v>
      </c>
      <c r="AV426" s="13" t="s">
        <v>88</v>
      </c>
      <c r="AW426" s="13" t="s">
        <v>32</v>
      </c>
      <c r="AX426" s="13" t="s">
        <v>86</v>
      </c>
      <c r="AY426" s="287" t="s">
        <v>174</v>
      </c>
    </row>
    <row r="427" spans="1:65" s="2" customFormat="1" ht="16.5" customHeight="1">
      <c r="A427" s="39"/>
      <c r="B427" s="40"/>
      <c r="C427" s="260" t="s">
        <v>928</v>
      </c>
      <c r="D427" s="260" t="s">
        <v>176</v>
      </c>
      <c r="E427" s="261" t="s">
        <v>929</v>
      </c>
      <c r="F427" s="262" t="s">
        <v>930</v>
      </c>
      <c r="G427" s="263" t="s">
        <v>232</v>
      </c>
      <c r="H427" s="264">
        <v>259.408</v>
      </c>
      <c r="I427" s="265"/>
      <c r="J427" s="266">
        <f>ROUND(I427*H427,2)</f>
        <v>0</v>
      </c>
      <c r="K427" s="267"/>
      <c r="L427" s="42"/>
      <c r="M427" s="268" t="s">
        <v>1</v>
      </c>
      <c r="N427" s="269" t="s">
        <v>43</v>
      </c>
      <c r="O427" s="92"/>
      <c r="P427" s="270">
        <f>O427*H427</f>
        <v>0</v>
      </c>
      <c r="Q427" s="270">
        <v>4E-05</v>
      </c>
      <c r="R427" s="270">
        <f>Q427*H427</f>
        <v>0.010376320000000001</v>
      </c>
      <c r="S427" s="270">
        <v>0</v>
      </c>
      <c r="T427" s="271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72" t="s">
        <v>256</v>
      </c>
      <c r="AT427" s="272" t="s">
        <v>176</v>
      </c>
      <c r="AU427" s="272" t="s">
        <v>88</v>
      </c>
      <c r="AY427" s="16" t="s">
        <v>174</v>
      </c>
      <c r="BE427" s="144">
        <f>IF(N427="základní",J427,0)</f>
        <v>0</v>
      </c>
      <c r="BF427" s="144">
        <f>IF(N427="snížená",J427,0)</f>
        <v>0</v>
      </c>
      <c r="BG427" s="144">
        <f>IF(N427="zákl. přenesená",J427,0)</f>
        <v>0</v>
      </c>
      <c r="BH427" s="144">
        <f>IF(N427="sníž. přenesená",J427,0)</f>
        <v>0</v>
      </c>
      <c r="BI427" s="144">
        <f>IF(N427="nulová",J427,0)</f>
        <v>0</v>
      </c>
      <c r="BJ427" s="16" t="s">
        <v>86</v>
      </c>
      <c r="BK427" s="144">
        <f>ROUND(I427*H427,2)</f>
        <v>0</v>
      </c>
      <c r="BL427" s="16" t="s">
        <v>256</v>
      </c>
      <c r="BM427" s="272" t="s">
        <v>931</v>
      </c>
    </row>
    <row r="428" spans="1:65" s="2" customFormat="1" ht="21.75" customHeight="1">
      <c r="A428" s="39"/>
      <c r="B428" s="40"/>
      <c r="C428" s="260" t="s">
        <v>932</v>
      </c>
      <c r="D428" s="260" t="s">
        <v>176</v>
      </c>
      <c r="E428" s="261" t="s">
        <v>933</v>
      </c>
      <c r="F428" s="262" t="s">
        <v>934</v>
      </c>
      <c r="G428" s="263" t="s">
        <v>232</v>
      </c>
      <c r="H428" s="264">
        <v>271.373</v>
      </c>
      <c r="I428" s="265"/>
      <c r="J428" s="266">
        <f>ROUND(I428*H428,2)</f>
        <v>0</v>
      </c>
      <c r="K428" s="267"/>
      <c r="L428" s="42"/>
      <c r="M428" s="268" t="s">
        <v>1</v>
      </c>
      <c r="N428" s="269" t="s">
        <v>43</v>
      </c>
      <c r="O428" s="92"/>
      <c r="P428" s="270">
        <f>O428*H428</f>
        <v>0</v>
      </c>
      <c r="Q428" s="270">
        <v>0</v>
      </c>
      <c r="R428" s="270">
        <f>Q428*H428</f>
        <v>0</v>
      </c>
      <c r="S428" s="270">
        <v>0</v>
      </c>
      <c r="T428" s="271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72" t="s">
        <v>256</v>
      </c>
      <c r="AT428" s="272" t="s">
        <v>176</v>
      </c>
      <c r="AU428" s="272" t="s">
        <v>88</v>
      </c>
      <c r="AY428" s="16" t="s">
        <v>174</v>
      </c>
      <c r="BE428" s="144">
        <f>IF(N428="základní",J428,0)</f>
        <v>0</v>
      </c>
      <c r="BF428" s="144">
        <f>IF(N428="snížená",J428,0)</f>
        <v>0</v>
      </c>
      <c r="BG428" s="144">
        <f>IF(N428="zákl. přenesená",J428,0)</f>
        <v>0</v>
      </c>
      <c r="BH428" s="144">
        <f>IF(N428="sníž. přenesená",J428,0)</f>
        <v>0</v>
      </c>
      <c r="BI428" s="144">
        <f>IF(N428="nulová",J428,0)</f>
        <v>0</v>
      </c>
      <c r="BJ428" s="16" t="s">
        <v>86</v>
      </c>
      <c r="BK428" s="144">
        <f>ROUND(I428*H428,2)</f>
        <v>0</v>
      </c>
      <c r="BL428" s="16" t="s">
        <v>256</v>
      </c>
      <c r="BM428" s="272" t="s">
        <v>935</v>
      </c>
    </row>
    <row r="429" spans="1:65" s="2" customFormat="1" ht="21.75" customHeight="1">
      <c r="A429" s="39"/>
      <c r="B429" s="40"/>
      <c r="C429" s="288" t="s">
        <v>936</v>
      </c>
      <c r="D429" s="288" t="s">
        <v>199</v>
      </c>
      <c r="E429" s="289" t="s">
        <v>937</v>
      </c>
      <c r="F429" s="290" t="s">
        <v>938</v>
      </c>
      <c r="G429" s="291" t="s">
        <v>232</v>
      </c>
      <c r="H429" s="292">
        <v>298.51</v>
      </c>
      <c r="I429" s="293"/>
      <c r="J429" s="294">
        <f>ROUND(I429*H429,2)</f>
        <v>0</v>
      </c>
      <c r="K429" s="295"/>
      <c r="L429" s="296"/>
      <c r="M429" s="297" t="s">
        <v>1</v>
      </c>
      <c r="N429" s="298" t="s">
        <v>43</v>
      </c>
      <c r="O429" s="92"/>
      <c r="P429" s="270">
        <f>O429*H429</f>
        <v>0</v>
      </c>
      <c r="Q429" s="270">
        <v>0.0001</v>
      </c>
      <c r="R429" s="270">
        <f>Q429*H429</f>
        <v>0.029851</v>
      </c>
      <c r="S429" s="270">
        <v>0</v>
      </c>
      <c r="T429" s="271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72" t="s">
        <v>335</v>
      </c>
      <c r="AT429" s="272" t="s">
        <v>199</v>
      </c>
      <c r="AU429" s="272" t="s">
        <v>88</v>
      </c>
      <c r="AY429" s="16" t="s">
        <v>174</v>
      </c>
      <c r="BE429" s="144">
        <f>IF(N429="základní",J429,0)</f>
        <v>0</v>
      </c>
      <c r="BF429" s="144">
        <f>IF(N429="snížená",J429,0)</f>
        <v>0</v>
      </c>
      <c r="BG429" s="144">
        <f>IF(N429="zákl. přenesená",J429,0)</f>
        <v>0</v>
      </c>
      <c r="BH429" s="144">
        <f>IF(N429="sníž. přenesená",J429,0)</f>
        <v>0</v>
      </c>
      <c r="BI429" s="144">
        <f>IF(N429="nulová",J429,0)</f>
        <v>0</v>
      </c>
      <c r="BJ429" s="16" t="s">
        <v>86</v>
      </c>
      <c r="BK429" s="144">
        <f>ROUND(I429*H429,2)</f>
        <v>0</v>
      </c>
      <c r="BL429" s="16" t="s">
        <v>256</v>
      </c>
      <c r="BM429" s="272" t="s">
        <v>939</v>
      </c>
    </row>
    <row r="430" spans="1:51" s="13" customFormat="1" ht="12">
      <c r="A430" s="13"/>
      <c r="B430" s="277"/>
      <c r="C430" s="278"/>
      <c r="D430" s="273" t="s">
        <v>184</v>
      </c>
      <c r="E430" s="278"/>
      <c r="F430" s="280" t="s">
        <v>940</v>
      </c>
      <c r="G430" s="278"/>
      <c r="H430" s="281">
        <v>298.51</v>
      </c>
      <c r="I430" s="282"/>
      <c r="J430" s="278"/>
      <c r="K430" s="278"/>
      <c r="L430" s="283"/>
      <c r="M430" s="284"/>
      <c r="N430" s="285"/>
      <c r="O430" s="285"/>
      <c r="P430" s="285"/>
      <c r="Q430" s="285"/>
      <c r="R430" s="285"/>
      <c r="S430" s="285"/>
      <c r="T430" s="286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87" t="s">
        <v>184</v>
      </c>
      <c r="AU430" s="287" t="s">
        <v>88</v>
      </c>
      <c r="AV430" s="13" t="s">
        <v>88</v>
      </c>
      <c r="AW430" s="13" t="s">
        <v>4</v>
      </c>
      <c r="AX430" s="13" t="s">
        <v>86</v>
      </c>
      <c r="AY430" s="287" t="s">
        <v>174</v>
      </c>
    </row>
    <row r="431" spans="1:65" s="2" customFormat="1" ht="21.75" customHeight="1">
      <c r="A431" s="39"/>
      <c r="B431" s="40"/>
      <c r="C431" s="260" t="s">
        <v>941</v>
      </c>
      <c r="D431" s="260" t="s">
        <v>176</v>
      </c>
      <c r="E431" s="261" t="s">
        <v>942</v>
      </c>
      <c r="F431" s="262" t="s">
        <v>943</v>
      </c>
      <c r="G431" s="263" t="s">
        <v>232</v>
      </c>
      <c r="H431" s="264">
        <v>271.373</v>
      </c>
      <c r="I431" s="265"/>
      <c r="J431" s="266">
        <f>ROUND(I431*H431,2)</f>
        <v>0</v>
      </c>
      <c r="K431" s="267"/>
      <c r="L431" s="42"/>
      <c r="M431" s="268" t="s">
        <v>1</v>
      </c>
      <c r="N431" s="269" t="s">
        <v>43</v>
      </c>
      <c r="O431" s="92"/>
      <c r="P431" s="270">
        <f>O431*H431</f>
        <v>0</v>
      </c>
      <c r="Q431" s="270">
        <v>0</v>
      </c>
      <c r="R431" s="270">
        <f>Q431*H431</f>
        <v>0</v>
      </c>
      <c r="S431" s="270">
        <v>0</v>
      </c>
      <c r="T431" s="271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72" t="s">
        <v>256</v>
      </c>
      <c r="AT431" s="272" t="s">
        <v>176</v>
      </c>
      <c r="AU431" s="272" t="s">
        <v>88</v>
      </c>
      <c r="AY431" s="16" t="s">
        <v>174</v>
      </c>
      <c r="BE431" s="144">
        <f>IF(N431="základní",J431,0)</f>
        <v>0</v>
      </c>
      <c r="BF431" s="144">
        <f>IF(N431="snížená",J431,0)</f>
        <v>0</v>
      </c>
      <c r="BG431" s="144">
        <f>IF(N431="zákl. přenesená",J431,0)</f>
        <v>0</v>
      </c>
      <c r="BH431" s="144">
        <f>IF(N431="sníž. přenesená",J431,0)</f>
        <v>0</v>
      </c>
      <c r="BI431" s="144">
        <f>IF(N431="nulová",J431,0)</f>
        <v>0</v>
      </c>
      <c r="BJ431" s="16" t="s">
        <v>86</v>
      </c>
      <c r="BK431" s="144">
        <f>ROUND(I431*H431,2)</f>
        <v>0</v>
      </c>
      <c r="BL431" s="16" t="s">
        <v>256</v>
      </c>
      <c r="BM431" s="272" t="s">
        <v>944</v>
      </c>
    </row>
    <row r="432" spans="1:65" s="2" customFormat="1" ht="16.5" customHeight="1">
      <c r="A432" s="39"/>
      <c r="B432" s="40"/>
      <c r="C432" s="260" t="s">
        <v>945</v>
      </c>
      <c r="D432" s="260" t="s">
        <v>176</v>
      </c>
      <c r="E432" s="261" t="s">
        <v>946</v>
      </c>
      <c r="F432" s="262" t="s">
        <v>947</v>
      </c>
      <c r="G432" s="263" t="s">
        <v>232</v>
      </c>
      <c r="H432" s="264">
        <v>325.648</v>
      </c>
      <c r="I432" s="265"/>
      <c r="J432" s="266">
        <f>ROUND(I432*H432,2)</f>
        <v>0</v>
      </c>
      <c r="K432" s="267"/>
      <c r="L432" s="42"/>
      <c r="M432" s="268" t="s">
        <v>1</v>
      </c>
      <c r="N432" s="269" t="s">
        <v>43</v>
      </c>
      <c r="O432" s="92"/>
      <c r="P432" s="270">
        <f>O432*H432</f>
        <v>0</v>
      </c>
      <c r="Q432" s="270">
        <v>0.00014</v>
      </c>
      <c r="R432" s="270">
        <f>Q432*H432</f>
        <v>0.04559072</v>
      </c>
      <c r="S432" s="270">
        <v>0</v>
      </c>
      <c r="T432" s="271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72" t="s">
        <v>256</v>
      </c>
      <c r="AT432" s="272" t="s">
        <v>176</v>
      </c>
      <c r="AU432" s="272" t="s">
        <v>88</v>
      </c>
      <c r="AY432" s="16" t="s">
        <v>174</v>
      </c>
      <c r="BE432" s="144">
        <f>IF(N432="základní",J432,0)</f>
        <v>0</v>
      </c>
      <c r="BF432" s="144">
        <f>IF(N432="snížená",J432,0)</f>
        <v>0</v>
      </c>
      <c r="BG432" s="144">
        <f>IF(N432="zákl. přenesená",J432,0)</f>
        <v>0</v>
      </c>
      <c r="BH432" s="144">
        <f>IF(N432="sníž. přenesená",J432,0)</f>
        <v>0</v>
      </c>
      <c r="BI432" s="144">
        <f>IF(N432="nulová",J432,0)</f>
        <v>0</v>
      </c>
      <c r="BJ432" s="16" t="s">
        <v>86</v>
      </c>
      <c r="BK432" s="144">
        <f>ROUND(I432*H432,2)</f>
        <v>0</v>
      </c>
      <c r="BL432" s="16" t="s">
        <v>256</v>
      </c>
      <c r="BM432" s="272" t="s">
        <v>948</v>
      </c>
    </row>
    <row r="433" spans="1:51" s="13" customFormat="1" ht="12">
      <c r="A433" s="13"/>
      <c r="B433" s="277"/>
      <c r="C433" s="278"/>
      <c r="D433" s="273" t="s">
        <v>184</v>
      </c>
      <c r="E433" s="278"/>
      <c r="F433" s="280" t="s">
        <v>949</v>
      </c>
      <c r="G433" s="278"/>
      <c r="H433" s="281">
        <v>325.648</v>
      </c>
      <c r="I433" s="282"/>
      <c r="J433" s="278"/>
      <c r="K433" s="278"/>
      <c r="L433" s="283"/>
      <c r="M433" s="284"/>
      <c r="N433" s="285"/>
      <c r="O433" s="285"/>
      <c r="P433" s="285"/>
      <c r="Q433" s="285"/>
      <c r="R433" s="285"/>
      <c r="S433" s="285"/>
      <c r="T433" s="286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87" t="s">
        <v>184</v>
      </c>
      <c r="AU433" s="287" t="s">
        <v>88</v>
      </c>
      <c r="AV433" s="13" t="s">
        <v>88</v>
      </c>
      <c r="AW433" s="13" t="s">
        <v>4</v>
      </c>
      <c r="AX433" s="13" t="s">
        <v>86</v>
      </c>
      <c r="AY433" s="287" t="s">
        <v>174</v>
      </c>
    </row>
    <row r="434" spans="1:65" s="2" customFormat="1" ht="21.75" customHeight="1">
      <c r="A434" s="39"/>
      <c r="B434" s="40"/>
      <c r="C434" s="260" t="s">
        <v>950</v>
      </c>
      <c r="D434" s="260" t="s">
        <v>176</v>
      </c>
      <c r="E434" s="261" t="s">
        <v>951</v>
      </c>
      <c r="F434" s="262" t="s">
        <v>952</v>
      </c>
      <c r="G434" s="263" t="s">
        <v>202</v>
      </c>
      <c r="H434" s="264">
        <v>12.04</v>
      </c>
      <c r="I434" s="265"/>
      <c r="J434" s="266">
        <f>ROUND(I434*H434,2)</f>
        <v>0</v>
      </c>
      <c r="K434" s="267"/>
      <c r="L434" s="42"/>
      <c r="M434" s="268" t="s">
        <v>1</v>
      </c>
      <c r="N434" s="269" t="s">
        <v>43</v>
      </c>
      <c r="O434" s="92"/>
      <c r="P434" s="270">
        <f>O434*H434</f>
        <v>0</v>
      </c>
      <c r="Q434" s="270">
        <v>0</v>
      </c>
      <c r="R434" s="270">
        <f>Q434*H434</f>
        <v>0</v>
      </c>
      <c r="S434" s="270">
        <v>0</v>
      </c>
      <c r="T434" s="271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72" t="s">
        <v>256</v>
      </c>
      <c r="AT434" s="272" t="s">
        <v>176</v>
      </c>
      <c r="AU434" s="272" t="s">
        <v>88</v>
      </c>
      <c r="AY434" s="16" t="s">
        <v>174</v>
      </c>
      <c r="BE434" s="144">
        <f>IF(N434="základní",J434,0)</f>
        <v>0</v>
      </c>
      <c r="BF434" s="144">
        <f>IF(N434="snížená",J434,0)</f>
        <v>0</v>
      </c>
      <c r="BG434" s="144">
        <f>IF(N434="zákl. přenesená",J434,0)</f>
        <v>0</v>
      </c>
      <c r="BH434" s="144">
        <f>IF(N434="sníž. přenesená",J434,0)</f>
        <v>0</v>
      </c>
      <c r="BI434" s="144">
        <f>IF(N434="nulová",J434,0)</f>
        <v>0</v>
      </c>
      <c r="BJ434" s="16" t="s">
        <v>86</v>
      </c>
      <c r="BK434" s="144">
        <f>ROUND(I434*H434,2)</f>
        <v>0</v>
      </c>
      <c r="BL434" s="16" t="s">
        <v>256</v>
      </c>
      <c r="BM434" s="272" t="s">
        <v>953</v>
      </c>
    </row>
    <row r="435" spans="1:63" s="12" customFormat="1" ht="22.8" customHeight="1">
      <c r="A435" s="12"/>
      <c r="B435" s="244"/>
      <c r="C435" s="245"/>
      <c r="D435" s="246" t="s">
        <v>77</v>
      </c>
      <c r="E435" s="258" t="s">
        <v>954</v>
      </c>
      <c r="F435" s="258" t="s">
        <v>955</v>
      </c>
      <c r="G435" s="245"/>
      <c r="H435" s="245"/>
      <c r="I435" s="248"/>
      <c r="J435" s="259">
        <f>BK435</f>
        <v>0</v>
      </c>
      <c r="K435" s="245"/>
      <c r="L435" s="250"/>
      <c r="M435" s="251"/>
      <c r="N435" s="252"/>
      <c r="O435" s="252"/>
      <c r="P435" s="253">
        <f>SUM(P436:P492)</f>
        <v>0</v>
      </c>
      <c r="Q435" s="252"/>
      <c r="R435" s="253">
        <f>SUM(R436:R492)</f>
        <v>1.5379669</v>
      </c>
      <c r="S435" s="252"/>
      <c r="T435" s="254">
        <f>SUM(T436:T492)</f>
        <v>0.0834</v>
      </c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R435" s="255" t="s">
        <v>88</v>
      </c>
      <c r="AT435" s="256" t="s">
        <v>77</v>
      </c>
      <c r="AU435" s="256" t="s">
        <v>86</v>
      </c>
      <c r="AY435" s="255" t="s">
        <v>174</v>
      </c>
      <c r="BK435" s="257">
        <f>SUM(BK436:BK492)</f>
        <v>0</v>
      </c>
    </row>
    <row r="436" spans="1:65" s="2" customFormat="1" ht="21.75" customHeight="1">
      <c r="A436" s="39"/>
      <c r="B436" s="40"/>
      <c r="C436" s="260" t="s">
        <v>956</v>
      </c>
      <c r="D436" s="260" t="s">
        <v>176</v>
      </c>
      <c r="E436" s="261" t="s">
        <v>957</v>
      </c>
      <c r="F436" s="262" t="s">
        <v>958</v>
      </c>
      <c r="G436" s="263" t="s">
        <v>338</v>
      </c>
      <c r="H436" s="264">
        <v>14.72</v>
      </c>
      <c r="I436" s="265"/>
      <c r="J436" s="266">
        <f>ROUND(I436*H436,2)</f>
        <v>0</v>
      </c>
      <c r="K436" s="267"/>
      <c r="L436" s="42"/>
      <c r="M436" s="268" t="s">
        <v>1</v>
      </c>
      <c r="N436" s="269" t="s">
        <v>43</v>
      </c>
      <c r="O436" s="92"/>
      <c r="P436" s="270">
        <f>O436*H436</f>
        <v>0</v>
      </c>
      <c r="Q436" s="270">
        <v>0</v>
      </c>
      <c r="R436" s="270">
        <f>Q436*H436</f>
        <v>0</v>
      </c>
      <c r="S436" s="270">
        <v>0</v>
      </c>
      <c r="T436" s="271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72" t="s">
        <v>256</v>
      </c>
      <c r="AT436" s="272" t="s">
        <v>176</v>
      </c>
      <c r="AU436" s="272" t="s">
        <v>88</v>
      </c>
      <c r="AY436" s="16" t="s">
        <v>174</v>
      </c>
      <c r="BE436" s="144">
        <f>IF(N436="základní",J436,0)</f>
        <v>0</v>
      </c>
      <c r="BF436" s="144">
        <f>IF(N436="snížená",J436,0)</f>
        <v>0</v>
      </c>
      <c r="BG436" s="144">
        <f>IF(N436="zákl. přenesená",J436,0)</f>
        <v>0</v>
      </c>
      <c r="BH436" s="144">
        <f>IF(N436="sníž. přenesená",J436,0)</f>
        <v>0</v>
      </c>
      <c r="BI436" s="144">
        <f>IF(N436="nulová",J436,0)</f>
        <v>0</v>
      </c>
      <c r="BJ436" s="16" t="s">
        <v>86</v>
      </c>
      <c r="BK436" s="144">
        <f>ROUND(I436*H436,2)</f>
        <v>0</v>
      </c>
      <c r="BL436" s="16" t="s">
        <v>256</v>
      </c>
      <c r="BM436" s="272" t="s">
        <v>959</v>
      </c>
    </row>
    <row r="437" spans="1:65" s="2" customFormat="1" ht="16.5" customHeight="1">
      <c r="A437" s="39"/>
      <c r="B437" s="40"/>
      <c r="C437" s="288" t="s">
        <v>960</v>
      </c>
      <c r="D437" s="288" t="s">
        <v>199</v>
      </c>
      <c r="E437" s="289" t="s">
        <v>961</v>
      </c>
      <c r="F437" s="290" t="s">
        <v>962</v>
      </c>
      <c r="G437" s="291" t="s">
        <v>338</v>
      </c>
      <c r="H437" s="292">
        <v>14.72</v>
      </c>
      <c r="I437" s="293"/>
      <c r="J437" s="294">
        <f>ROUND(I437*H437,2)</f>
        <v>0</v>
      </c>
      <c r="K437" s="295"/>
      <c r="L437" s="296"/>
      <c r="M437" s="297" t="s">
        <v>1</v>
      </c>
      <c r="N437" s="298" t="s">
        <v>43</v>
      </c>
      <c r="O437" s="92"/>
      <c r="P437" s="270">
        <f>O437*H437</f>
        <v>0</v>
      </c>
      <c r="Q437" s="270">
        <v>0.00075</v>
      </c>
      <c r="R437" s="270">
        <f>Q437*H437</f>
        <v>0.011040000000000001</v>
      </c>
      <c r="S437" s="270">
        <v>0</v>
      </c>
      <c r="T437" s="271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72" t="s">
        <v>335</v>
      </c>
      <c r="AT437" s="272" t="s">
        <v>199</v>
      </c>
      <c r="AU437" s="272" t="s">
        <v>88</v>
      </c>
      <c r="AY437" s="16" t="s">
        <v>174</v>
      </c>
      <c r="BE437" s="144">
        <f>IF(N437="základní",J437,0)</f>
        <v>0</v>
      </c>
      <c r="BF437" s="144">
        <f>IF(N437="snížená",J437,0)</f>
        <v>0</v>
      </c>
      <c r="BG437" s="144">
        <f>IF(N437="zákl. přenesená",J437,0)</f>
        <v>0</v>
      </c>
      <c r="BH437" s="144">
        <f>IF(N437="sníž. přenesená",J437,0)</f>
        <v>0</v>
      </c>
      <c r="BI437" s="144">
        <f>IF(N437="nulová",J437,0)</f>
        <v>0</v>
      </c>
      <c r="BJ437" s="16" t="s">
        <v>86</v>
      </c>
      <c r="BK437" s="144">
        <f>ROUND(I437*H437,2)</f>
        <v>0</v>
      </c>
      <c r="BL437" s="16" t="s">
        <v>256</v>
      </c>
      <c r="BM437" s="272" t="s">
        <v>963</v>
      </c>
    </row>
    <row r="438" spans="1:51" s="13" customFormat="1" ht="12">
      <c r="A438" s="13"/>
      <c r="B438" s="277"/>
      <c r="C438" s="278"/>
      <c r="D438" s="273" t="s">
        <v>184</v>
      </c>
      <c r="E438" s="279" t="s">
        <v>1</v>
      </c>
      <c r="F438" s="280" t="s">
        <v>964</v>
      </c>
      <c r="G438" s="278"/>
      <c r="H438" s="281">
        <v>14.72</v>
      </c>
      <c r="I438" s="282"/>
      <c r="J438" s="278"/>
      <c r="K438" s="278"/>
      <c r="L438" s="283"/>
      <c r="M438" s="284"/>
      <c r="N438" s="285"/>
      <c r="O438" s="285"/>
      <c r="P438" s="285"/>
      <c r="Q438" s="285"/>
      <c r="R438" s="285"/>
      <c r="S438" s="285"/>
      <c r="T438" s="286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87" t="s">
        <v>184</v>
      </c>
      <c r="AU438" s="287" t="s">
        <v>88</v>
      </c>
      <c r="AV438" s="13" t="s">
        <v>88</v>
      </c>
      <c r="AW438" s="13" t="s">
        <v>32</v>
      </c>
      <c r="AX438" s="13" t="s">
        <v>86</v>
      </c>
      <c r="AY438" s="287" t="s">
        <v>174</v>
      </c>
    </row>
    <row r="439" spans="1:65" s="2" customFormat="1" ht="16.5" customHeight="1">
      <c r="A439" s="39"/>
      <c r="B439" s="40"/>
      <c r="C439" s="288" t="s">
        <v>965</v>
      </c>
      <c r="D439" s="288" t="s">
        <v>199</v>
      </c>
      <c r="E439" s="289" t="s">
        <v>966</v>
      </c>
      <c r="F439" s="290" t="s">
        <v>967</v>
      </c>
      <c r="G439" s="291" t="s">
        <v>297</v>
      </c>
      <c r="H439" s="292">
        <v>6</v>
      </c>
      <c r="I439" s="293"/>
      <c r="J439" s="294">
        <f>ROUND(I439*H439,2)</f>
        <v>0</v>
      </c>
      <c r="K439" s="295"/>
      <c r="L439" s="296"/>
      <c r="M439" s="297" t="s">
        <v>1</v>
      </c>
      <c r="N439" s="298" t="s">
        <v>43</v>
      </c>
      <c r="O439" s="92"/>
      <c r="P439" s="270">
        <f>O439*H439</f>
        <v>0</v>
      </c>
      <c r="Q439" s="270">
        <v>0.00075</v>
      </c>
      <c r="R439" s="270">
        <f>Q439*H439</f>
        <v>0.0045000000000000005</v>
      </c>
      <c r="S439" s="270">
        <v>0</v>
      </c>
      <c r="T439" s="271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72" t="s">
        <v>335</v>
      </c>
      <c r="AT439" s="272" t="s">
        <v>199</v>
      </c>
      <c r="AU439" s="272" t="s">
        <v>88</v>
      </c>
      <c r="AY439" s="16" t="s">
        <v>174</v>
      </c>
      <c r="BE439" s="144">
        <f>IF(N439="základní",J439,0)</f>
        <v>0</v>
      </c>
      <c r="BF439" s="144">
        <f>IF(N439="snížená",J439,0)</f>
        <v>0</v>
      </c>
      <c r="BG439" s="144">
        <f>IF(N439="zákl. přenesená",J439,0)</f>
        <v>0</v>
      </c>
      <c r="BH439" s="144">
        <f>IF(N439="sníž. přenesená",J439,0)</f>
        <v>0</v>
      </c>
      <c r="BI439" s="144">
        <f>IF(N439="nulová",J439,0)</f>
        <v>0</v>
      </c>
      <c r="BJ439" s="16" t="s">
        <v>86</v>
      </c>
      <c r="BK439" s="144">
        <f>ROUND(I439*H439,2)</f>
        <v>0</v>
      </c>
      <c r="BL439" s="16" t="s">
        <v>256</v>
      </c>
      <c r="BM439" s="272" t="s">
        <v>968</v>
      </c>
    </row>
    <row r="440" spans="1:65" s="2" customFormat="1" ht="21.75" customHeight="1">
      <c r="A440" s="39"/>
      <c r="B440" s="40"/>
      <c r="C440" s="288" t="s">
        <v>969</v>
      </c>
      <c r="D440" s="288" t="s">
        <v>199</v>
      </c>
      <c r="E440" s="289" t="s">
        <v>970</v>
      </c>
      <c r="F440" s="290" t="s">
        <v>971</v>
      </c>
      <c r="G440" s="291" t="s">
        <v>297</v>
      </c>
      <c r="H440" s="292">
        <v>9</v>
      </c>
      <c r="I440" s="293"/>
      <c r="J440" s="294">
        <f>ROUND(I440*H440,2)</f>
        <v>0</v>
      </c>
      <c r="K440" s="295"/>
      <c r="L440" s="296"/>
      <c r="M440" s="297" t="s">
        <v>1</v>
      </c>
      <c r="N440" s="298" t="s">
        <v>43</v>
      </c>
      <c r="O440" s="92"/>
      <c r="P440" s="270">
        <f>O440*H440</f>
        <v>0</v>
      </c>
      <c r="Q440" s="270">
        <v>0.00075</v>
      </c>
      <c r="R440" s="270">
        <f>Q440*H440</f>
        <v>0.00675</v>
      </c>
      <c r="S440" s="270">
        <v>0</v>
      </c>
      <c r="T440" s="271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72" t="s">
        <v>335</v>
      </c>
      <c r="AT440" s="272" t="s">
        <v>199</v>
      </c>
      <c r="AU440" s="272" t="s">
        <v>88</v>
      </c>
      <c r="AY440" s="16" t="s">
        <v>174</v>
      </c>
      <c r="BE440" s="144">
        <f>IF(N440="základní",J440,0)</f>
        <v>0</v>
      </c>
      <c r="BF440" s="144">
        <f>IF(N440="snížená",J440,0)</f>
        <v>0</v>
      </c>
      <c r="BG440" s="144">
        <f>IF(N440="zákl. přenesená",J440,0)</f>
        <v>0</v>
      </c>
      <c r="BH440" s="144">
        <f>IF(N440="sníž. přenesená",J440,0)</f>
        <v>0</v>
      </c>
      <c r="BI440" s="144">
        <f>IF(N440="nulová",J440,0)</f>
        <v>0</v>
      </c>
      <c r="BJ440" s="16" t="s">
        <v>86</v>
      </c>
      <c r="BK440" s="144">
        <f>ROUND(I440*H440,2)</f>
        <v>0</v>
      </c>
      <c r="BL440" s="16" t="s">
        <v>256</v>
      </c>
      <c r="BM440" s="272" t="s">
        <v>972</v>
      </c>
    </row>
    <row r="441" spans="1:65" s="2" customFormat="1" ht="21.75" customHeight="1">
      <c r="A441" s="39"/>
      <c r="B441" s="40"/>
      <c r="C441" s="260" t="s">
        <v>973</v>
      </c>
      <c r="D441" s="260" t="s">
        <v>176</v>
      </c>
      <c r="E441" s="261" t="s">
        <v>974</v>
      </c>
      <c r="F441" s="262" t="s">
        <v>975</v>
      </c>
      <c r="G441" s="263" t="s">
        <v>338</v>
      </c>
      <c r="H441" s="264">
        <v>28.92</v>
      </c>
      <c r="I441" s="265"/>
      <c r="J441" s="266">
        <f>ROUND(I441*H441,2)</f>
        <v>0</v>
      </c>
      <c r="K441" s="267"/>
      <c r="L441" s="42"/>
      <c r="M441" s="268" t="s">
        <v>1</v>
      </c>
      <c r="N441" s="269" t="s">
        <v>43</v>
      </c>
      <c r="O441" s="92"/>
      <c r="P441" s="270">
        <f>O441*H441</f>
        <v>0</v>
      </c>
      <c r="Q441" s="270">
        <v>0.00093</v>
      </c>
      <c r="R441" s="270">
        <f>Q441*H441</f>
        <v>0.026895600000000002</v>
      </c>
      <c r="S441" s="270">
        <v>0</v>
      </c>
      <c r="T441" s="271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72" t="s">
        <v>256</v>
      </c>
      <c r="AT441" s="272" t="s">
        <v>176</v>
      </c>
      <c r="AU441" s="272" t="s">
        <v>88</v>
      </c>
      <c r="AY441" s="16" t="s">
        <v>174</v>
      </c>
      <c r="BE441" s="144">
        <f>IF(N441="základní",J441,0)</f>
        <v>0</v>
      </c>
      <c r="BF441" s="144">
        <f>IF(N441="snížená",J441,0)</f>
        <v>0</v>
      </c>
      <c r="BG441" s="144">
        <f>IF(N441="zákl. přenesená",J441,0)</f>
        <v>0</v>
      </c>
      <c r="BH441" s="144">
        <f>IF(N441="sníž. přenesená",J441,0)</f>
        <v>0</v>
      </c>
      <c r="BI441" s="144">
        <f>IF(N441="nulová",J441,0)</f>
        <v>0</v>
      </c>
      <c r="BJ441" s="16" t="s">
        <v>86</v>
      </c>
      <c r="BK441" s="144">
        <f>ROUND(I441*H441,2)</f>
        <v>0</v>
      </c>
      <c r="BL441" s="16" t="s">
        <v>256</v>
      </c>
      <c r="BM441" s="272" t="s">
        <v>976</v>
      </c>
    </row>
    <row r="442" spans="1:51" s="13" customFormat="1" ht="12">
      <c r="A442" s="13"/>
      <c r="B442" s="277"/>
      <c r="C442" s="278"/>
      <c r="D442" s="273" t="s">
        <v>184</v>
      </c>
      <c r="E442" s="279" t="s">
        <v>1</v>
      </c>
      <c r="F442" s="280" t="s">
        <v>977</v>
      </c>
      <c r="G442" s="278"/>
      <c r="H442" s="281">
        <v>28.92</v>
      </c>
      <c r="I442" s="282"/>
      <c r="J442" s="278"/>
      <c r="K442" s="278"/>
      <c r="L442" s="283"/>
      <c r="M442" s="284"/>
      <c r="N442" s="285"/>
      <c r="O442" s="285"/>
      <c r="P442" s="285"/>
      <c r="Q442" s="285"/>
      <c r="R442" s="285"/>
      <c r="S442" s="285"/>
      <c r="T442" s="286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87" t="s">
        <v>184</v>
      </c>
      <c r="AU442" s="287" t="s">
        <v>88</v>
      </c>
      <c r="AV442" s="13" t="s">
        <v>88</v>
      </c>
      <c r="AW442" s="13" t="s">
        <v>32</v>
      </c>
      <c r="AX442" s="13" t="s">
        <v>86</v>
      </c>
      <c r="AY442" s="287" t="s">
        <v>174</v>
      </c>
    </row>
    <row r="443" spans="1:65" s="2" customFormat="1" ht="16.5" customHeight="1">
      <c r="A443" s="39"/>
      <c r="B443" s="40"/>
      <c r="C443" s="288" t="s">
        <v>978</v>
      </c>
      <c r="D443" s="288" t="s">
        <v>199</v>
      </c>
      <c r="E443" s="289" t="s">
        <v>979</v>
      </c>
      <c r="F443" s="290" t="s">
        <v>980</v>
      </c>
      <c r="G443" s="291" t="s">
        <v>338</v>
      </c>
      <c r="H443" s="292">
        <v>28.92</v>
      </c>
      <c r="I443" s="293"/>
      <c r="J443" s="294">
        <f>ROUND(I443*H443,2)</f>
        <v>0</v>
      </c>
      <c r="K443" s="295"/>
      <c r="L443" s="296"/>
      <c r="M443" s="297" t="s">
        <v>1</v>
      </c>
      <c r="N443" s="298" t="s">
        <v>43</v>
      </c>
      <c r="O443" s="92"/>
      <c r="P443" s="270">
        <f>O443*H443</f>
        <v>0</v>
      </c>
      <c r="Q443" s="270">
        <v>0.01744</v>
      </c>
      <c r="R443" s="270">
        <f>Q443*H443</f>
        <v>0.5043648000000001</v>
      </c>
      <c r="S443" s="270">
        <v>0</v>
      </c>
      <c r="T443" s="271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72" t="s">
        <v>335</v>
      </c>
      <c r="AT443" s="272" t="s">
        <v>199</v>
      </c>
      <c r="AU443" s="272" t="s">
        <v>88</v>
      </c>
      <c r="AY443" s="16" t="s">
        <v>174</v>
      </c>
      <c r="BE443" s="144">
        <f>IF(N443="základní",J443,0)</f>
        <v>0</v>
      </c>
      <c r="BF443" s="144">
        <f>IF(N443="snížená",J443,0)</f>
        <v>0</v>
      </c>
      <c r="BG443" s="144">
        <f>IF(N443="zákl. přenesená",J443,0)</f>
        <v>0</v>
      </c>
      <c r="BH443" s="144">
        <f>IF(N443="sníž. přenesená",J443,0)</f>
        <v>0</v>
      </c>
      <c r="BI443" s="144">
        <f>IF(N443="nulová",J443,0)</f>
        <v>0</v>
      </c>
      <c r="BJ443" s="16" t="s">
        <v>86</v>
      </c>
      <c r="BK443" s="144">
        <f>ROUND(I443*H443,2)</f>
        <v>0</v>
      </c>
      <c r="BL443" s="16" t="s">
        <v>256</v>
      </c>
      <c r="BM443" s="272" t="s">
        <v>981</v>
      </c>
    </row>
    <row r="444" spans="1:65" s="2" customFormat="1" ht="16.5" customHeight="1">
      <c r="A444" s="39"/>
      <c r="B444" s="40"/>
      <c r="C444" s="260" t="s">
        <v>982</v>
      </c>
      <c r="D444" s="260" t="s">
        <v>176</v>
      </c>
      <c r="E444" s="261" t="s">
        <v>983</v>
      </c>
      <c r="F444" s="262" t="s">
        <v>984</v>
      </c>
      <c r="G444" s="263" t="s">
        <v>232</v>
      </c>
      <c r="H444" s="264">
        <v>5.059</v>
      </c>
      <c r="I444" s="265"/>
      <c r="J444" s="266">
        <f>ROUND(I444*H444,2)</f>
        <v>0</v>
      </c>
      <c r="K444" s="267"/>
      <c r="L444" s="42"/>
      <c r="M444" s="268" t="s">
        <v>1</v>
      </c>
      <c r="N444" s="269" t="s">
        <v>43</v>
      </c>
      <c r="O444" s="92"/>
      <c r="P444" s="270">
        <f>O444*H444</f>
        <v>0</v>
      </c>
      <c r="Q444" s="270">
        <v>0</v>
      </c>
      <c r="R444" s="270">
        <f>Q444*H444</f>
        <v>0</v>
      </c>
      <c r="S444" s="270">
        <v>0</v>
      </c>
      <c r="T444" s="271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72" t="s">
        <v>256</v>
      </c>
      <c r="AT444" s="272" t="s">
        <v>176</v>
      </c>
      <c r="AU444" s="272" t="s">
        <v>88</v>
      </c>
      <c r="AY444" s="16" t="s">
        <v>174</v>
      </c>
      <c r="BE444" s="144">
        <f>IF(N444="základní",J444,0)</f>
        <v>0</v>
      </c>
      <c r="BF444" s="144">
        <f>IF(N444="snížená",J444,0)</f>
        <v>0</v>
      </c>
      <c r="BG444" s="144">
        <f>IF(N444="zákl. přenesená",J444,0)</f>
        <v>0</v>
      </c>
      <c r="BH444" s="144">
        <f>IF(N444="sníž. přenesená",J444,0)</f>
        <v>0</v>
      </c>
      <c r="BI444" s="144">
        <f>IF(N444="nulová",J444,0)</f>
        <v>0</v>
      </c>
      <c r="BJ444" s="16" t="s">
        <v>86</v>
      </c>
      <c r="BK444" s="144">
        <f>ROUND(I444*H444,2)</f>
        <v>0</v>
      </c>
      <c r="BL444" s="16" t="s">
        <v>256</v>
      </c>
      <c r="BM444" s="272" t="s">
        <v>985</v>
      </c>
    </row>
    <row r="445" spans="1:65" s="2" customFormat="1" ht="16.5" customHeight="1">
      <c r="A445" s="39"/>
      <c r="B445" s="40"/>
      <c r="C445" s="288" t="s">
        <v>986</v>
      </c>
      <c r="D445" s="288" t="s">
        <v>199</v>
      </c>
      <c r="E445" s="289" t="s">
        <v>987</v>
      </c>
      <c r="F445" s="290" t="s">
        <v>988</v>
      </c>
      <c r="G445" s="291" t="s">
        <v>232</v>
      </c>
      <c r="H445" s="292">
        <v>5.059</v>
      </c>
      <c r="I445" s="293"/>
      <c r="J445" s="294">
        <f>ROUND(I445*H445,2)</f>
        <v>0</v>
      </c>
      <c r="K445" s="295"/>
      <c r="L445" s="296"/>
      <c r="M445" s="297" t="s">
        <v>1</v>
      </c>
      <c r="N445" s="298" t="s">
        <v>43</v>
      </c>
      <c r="O445" s="92"/>
      <c r="P445" s="270">
        <f>O445*H445</f>
        <v>0</v>
      </c>
      <c r="Q445" s="270">
        <v>0.0135</v>
      </c>
      <c r="R445" s="270">
        <f>Q445*H445</f>
        <v>0.0682965</v>
      </c>
      <c r="S445" s="270">
        <v>0</v>
      </c>
      <c r="T445" s="271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72" t="s">
        <v>335</v>
      </c>
      <c r="AT445" s="272" t="s">
        <v>199</v>
      </c>
      <c r="AU445" s="272" t="s">
        <v>88</v>
      </c>
      <c r="AY445" s="16" t="s">
        <v>174</v>
      </c>
      <c r="BE445" s="144">
        <f>IF(N445="základní",J445,0)</f>
        <v>0</v>
      </c>
      <c r="BF445" s="144">
        <f>IF(N445="snížená",J445,0)</f>
        <v>0</v>
      </c>
      <c r="BG445" s="144">
        <f>IF(N445="zákl. přenesená",J445,0)</f>
        <v>0</v>
      </c>
      <c r="BH445" s="144">
        <f>IF(N445="sníž. přenesená",J445,0)</f>
        <v>0</v>
      </c>
      <c r="BI445" s="144">
        <f>IF(N445="nulová",J445,0)</f>
        <v>0</v>
      </c>
      <c r="BJ445" s="16" t="s">
        <v>86</v>
      </c>
      <c r="BK445" s="144">
        <f>ROUND(I445*H445,2)</f>
        <v>0</v>
      </c>
      <c r="BL445" s="16" t="s">
        <v>256</v>
      </c>
      <c r="BM445" s="272" t="s">
        <v>989</v>
      </c>
    </row>
    <row r="446" spans="1:51" s="13" customFormat="1" ht="12">
      <c r="A446" s="13"/>
      <c r="B446" s="277"/>
      <c r="C446" s="278"/>
      <c r="D446" s="273" t="s">
        <v>184</v>
      </c>
      <c r="E446" s="279" t="s">
        <v>1</v>
      </c>
      <c r="F446" s="280" t="s">
        <v>990</v>
      </c>
      <c r="G446" s="278"/>
      <c r="H446" s="281">
        <v>5.059</v>
      </c>
      <c r="I446" s="282"/>
      <c r="J446" s="278"/>
      <c r="K446" s="278"/>
      <c r="L446" s="283"/>
      <c r="M446" s="284"/>
      <c r="N446" s="285"/>
      <c r="O446" s="285"/>
      <c r="P446" s="285"/>
      <c r="Q446" s="285"/>
      <c r="R446" s="285"/>
      <c r="S446" s="285"/>
      <c r="T446" s="286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87" t="s">
        <v>184</v>
      </c>
      <c r="AU446" s="287" t="s">
        <v>88</v>
      </c>
      <c r="AV446" s="13" t="s">
        <v>88</v>
      </c>
      <c r="AW446" s="13" t="s">
        <v>32</v>
      </c>
      <c r="AX446" s="13" t="s">
        <v>86</v>
      </c>
      <c r="AY446" s="287" t="s">
        <v>174</v>
      </c>
    </row>
    <row r="447" spans="1:65" s="2" customFormat="1" ht="21.75" customHeight="1">
      <c r="A447" s="39"/>
      <c r="B447" s="40"/>
      <c r="C447" s="260" t="s">
        <v>991</v>
      </c>
      <c r="D447" s="260" t="s">
        <v>176</v>
      </c>
      <c r="E447" s="261" t="s">
        <v>992</v>
      </c>
      <c r="F447" s="262" t="s">
        <v>993</v>
      </c>
      <c r="G447" s="263" t="s">
        <v>365</v>
      </c>
      <c r="H447" s="264">
        <v>6</v>
      </c>
      <c r="I447" s="265"/>
      <c r="J447" s="266">
        <f>ROUND(I447*H447,2)</f>
        <v>0</v>
      </c>
      <c r="K447" s="267"/>
      <c r="L447" s="42"/>
      <c r="M447" s="268" t="s">
        <v>1</v>
      </c>
      <c r="N447" s="269" t="s">
        <v>43</v>
      </c>
      <c r="O447" s="92"/>
      <c r="P447" s="270">
        <f>O447*H447</f>
        <v>0</v>
      </c>
      <c r="Q447" s="270">
        <v>0</v>
      </c>
      <c r="R447" s="270">
        <f>Q447*H447</f>
        <v>0</v>
      </c>
      <c r="S447" s="270">
        <v>0</v>
      </c>
      <c r="T447" s="271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72" t="s">
        <v>256</v>
      </c>
      <c r="AT447" s="272" t="s">
        <v>176</v>
      </c>
      <c r="AU447" s="272" t="s">
        <v>88</v>
      </c>
      <c r="AY447" s="16" t="s">
        <v>174</v>
      </c>
      <c r="BE447" s="144">
        <f>IF(N447="základní",J447,0)</f>
        <v>0</v>
      </c>
      <c r="BF447" s="144">
        <f>IF(N447="snížená",J447,0)</f>
        <v>0</v>
      </c>
      <c r="BG447" s="144">
        <f>IF(N447="zákl. přenesená",J447,0)</f>
        <v>0</v>
      </c>
      <c r="BH447" s="144">
        <f>IF(N447="sníž. přenesená",J447,0)</f>
        <v>0</v>
      </c>
      <c r="BI447" s="144">
        <f>IF(N447="nulová",J447,0)</f>
        <v>0</v>
      </c>
      <c r="BJ447" s="16" t="s">
        <v>86</v>
      </c>
      <c r="BK447" s="144">
        <f>ROUND(I447*H447,2)</f>
        <v>0</v>
      </c>
      <c r="BL447" s="16" t="s">
        <v>256</v>
      </c>
      <c r="BM447" s="272" t="s">
        <v>994</v>
      </c>
    </row>
    <row r="448" spans="1:65" s="2" customFormat="1" ht="16.5" customHeight="1">
      <c r="A448" s="39"/>
      <c r="B448" s="40"/>
      <c r="C448" s="288" t="s">
        <v>995</v>
      </c>
      <c r="D448" s="288" t="s">
        <v>199</v>
      </c>
      <c r="E448" s="289" t="s">
        <v>996</v>
      </c>
      <c r="F448" s="290" t="s">
        <v>997</v>
      </c>
      <c r="G448" s="291" t="s">
        <v>365</v>
      </c>
      <c r="H448" s="292">
        <v>1</v>
      </c>
      <c r="I448" s="293"/>
      <c r="J448" s="294">
        <f>ROUND(I448*H448,2)</f>
        <v>0</v>
      </c>
      <c r="K448" s="295"/>
      <c r="L448" s="296"/>
      <c r="M448" s="297" t="s">
        <v>1</v>
      </c>
      <c r="N448" s="298" t="s">
        <v>43</v>
      </c>
      <c r="O448" s="92"/>
      <c r="P448" s="270">
        <f>O448*H448</f>
        <v>0</v>
      </c>
      <c r="Q448" s="270">
        <v>0.0205</v>
      </c>
      <c r="R448" s="270">
        <f>Q448*H448</f>
        <v>0.0205</v>
      </c>
      <c r="S448" s="270">
        <v>0</v>
      </c>
      <c r="T448" s="271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72" t="s">
        <v>335</v>
      </c>
      <c r="AT448" s="272" t="s">
        <v>199</v>
      </c>
      <c r="AU448" s="272" t="s">
        <v>88</v>
      </c>
      <c r="AY448" s="16" t="s">
        <v>174</v>
      </c>
      <c r="BE448" s="144">
        <f>IF(N448="základní",J448,0)</f>
        <v>0</v>
      </c>
      <c r="BF448" s="144">
        <f>IF(N448="snížená",J448,0)</f>
        <v>0</v>
      </c>
      <c r="BG448" s="144">
        <f>IF(N448="zákl. přenesená",J448,0)</f>
        <v>0</v>
      </c>
      <c r="BH448" s="144">
        <f>IF(N448="sníž. přenesená",J448,0)</f>
        <v>0</v>
      </c>
      <c r="BI448" s="144">
        <f>IF(N448="nulová",J448,0)</f>
        <v>0</v>
      </c>
      <c r="BJ448" s="16" t="s">
        <v>86</v>
      </c>
      <c r="BK448" s="144">
        <f>ROUND(I448*H448,2)</f>
        <v>0</v>
      </c>
      <c r="BL448" s="16" t="s">
        <v>256</v>
      </c>
      <c r="BM448" s="272" t="s">
        <v>998</v>
      </c>
    </row>
    <row r="449" spans="1:65" s="2" customFormat="1" ht="16.5" customHeight="1">
      <c r="A449" s="39"/>
      <c r="B449" s="40"/>
      <c r="C449" s="288" t="s">
        <v>999</v>
      </c>
      <c r="D449" s="288" t="s">
        <v>199</v>
      </c>
      <c r="E449" s="289" t="s">
        <v>1000</v>
      </c>
      <c r="F449" s="290" t="s">
        <v>1001</v>
      </c>
      <c r="G449" s="291" t="s">
        <v>365</v>
      </c>
      <c r="H449" s="292">
        <v>1</v>
      </c>
      <c r="I449" s="293"/>
      <c r="J449" s="294">
        <f>ROUND(I449*H449,2)</f>
        <v>0</v>
      </c>
      <c r="K449" s="295"/>
      <c r="L449" s="296"/>
      <c r="M449" s="297" t="s">
        <v>1</v>
      </c>
      <c r="N449" s="298" t="s">
        <v>43</v>
      </c>
      <c r="O449" s="92"/>
      <c r="P449" s="270">
        <f>O449*H449</f>
        <v>0</v>
      </c>
      <c r="Q449" s="270">
        <v>0.0165</v>
      </c>
      <c r="R449" s="270">
        <f>Q449*H449</f>
        <v>0.0165</v>
      </c>
      <c r="S449" s="270">
        <v>0</v>
      </c>
      <c r="T449" s="271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72" t="s">
        <v>335</v>
      </c>
      <c r="AT449" s="272" t="s">
        <v>199</v>
      </c>
      <c r="AU449" s="272" t="s">
        <v>88</v>
      </c>
      <c r="AY449" s="16" t="s">
        <v>174</v>
      </c>
      <c r="BE449" s="144">
        <f>IF(N449="základní",J449,0)</f>
        <v>0</v>
      </c>
      <c r="BF449" s="144">
        <f>IF(N449="snížená",J449,0)</f>
        <v>0</v>
      </c>
      <c r="BG449" s="144">
        <f>IF(N449="zákl. přenesená",J449,0)</f>
        <v>0</v>
      </c>
      <c r="BH449" s="144">
        <f>IF(N449="sníž. přenesená",J449,0)</f>
        <v>0</v>
      </c>
      <c r="BI449" s="144">
        <f>IF(N449="nulová",J449,0)</f>
        <v>0</v>
      </c>
      <c r="BJ449" s="16" t="s">
        <v>86</v>
      </c>
      <c r="BK449" s="144">
        <f>ROUND(I449*H449,2)</f>
        <v>0</v>
      </c>
      <c r="BL449" s="16" t="s">
        <v>256</v>
      </c>
      <c r="BM449" s="272" t="s">
        <v>1002</v>
      </c>
    </row>
    <row r="450" spans="1:65" s="2" customFormat="1" ht="16.5" customHeight="1">
      <c r="A450" s="39"/>
      <c r="B450" s="40"/>
      <c r="C450" s="288" t="s">
        <v>1003</v>
      </c>
      <c r="D450" s="288" t="s">
        <v>199</v>
      </c>
      <c r="E450" s="289" t="s">
        <v>1004</v>
      </c>
      <c r="F450" s="290" t="s">
        <v>1005</v>
      </c>
      <c r="G450" s="291" t="s">
        <v>365</v>
      </c>
      <c r="H450" s="292">
        <v>1</v>
      </c>
      <c r="I450" s="293"/>
      <c r="J450" s="294">
        <f>ROUND(I450*H450,2)</f>
        <v>0</v>
      </c>
      <c r="K450" s="295"/>
      <c r="L450" s="296"/>
      <c r="M450" s="297" t="s">
        <v>1</v>
      </c>
      <c r="N450" s="298" t="s">
        <v>43</v>
      </c>
      <c r="O450" s="92"/>
      <c r="P450" s="270">
        <f>O450*H450</f>
        <v>0</v>
      </c>
      <c r="Q450" s="270">
        <v>0.0155</v>
      </c>
      <c r="R450" s="270">
        <f>Q450*H450</f>
        <v>0.0155</v>
      </c>
      <c r="S450" s="270">
        <v>0</v>
      </c>
      <c r="T450" s="271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72" t="s">
        <v>335</v>
      </c>
      <c r="AT450" s="272" t="s">
        <v>199</v>
      </c>
      <c r="AU450" s="272" t="s">
        <v>88</v>
      </c>
      <c r="AY450" s="16" t="s">
        <v>174</v>
      </c>
      <c r="BE450" s="144">
        <f>IF(N450="základní",J450,0)</f>
        <v>0</v>
      </c>
      <c r="BF450" s="144">
        <f>IF(N450="snížená",J450,0)</f>
        <v>0</v>
      </c>
      <c r="BG450" s="144">
        <f>IF(N450="zákl. přenesená",J450,0)</f>
        <v>0</v>
      </c>
      <c r="BH450" s="144">
        <f>IF(N450="sníž. přenesená",J450,0)</f>
        <v>0</v>
      </c>
      <c r="BI450" s="144">
        <f>IF(N450="nulová",J450,0)</f>
        <v>0</v>
      </c>
      <c r="BJ450" s="16" t="s">
        <v>86</v>
      </c>
      <c r="BK450" s="144">
        <f>ROUND(I450*H450,2)</f>
        <v>0</v>
      </c>
      <c r="BL450" s="16" t="s">
        <v>256</v>
      </c>
      <c r="BM450" s="272" t="s">
        <v>1006</v>
      </c>
    </row>
    <row r="451" spans="1:65" s="2" customFormat="1" ht="21.75" customHeight="1">
      <c r="A451" s="39"/>
      <c r="B451" s="40"/>
      <c r="C451" s="288" t="s">
        <v>1007</v>
      </c>
      <c r="D451" s="288" t="s">
        <v>199</v>
      </c>
      <c r="E451" s="289" t="s">
        <v>1008</v>
      </c>
      <c r="F451" s="290" t="s">
        <v>1009</v>
      </c>
      <c r="G451" s="291" t="s">
        <v>365</v>
      </c>
      <c r="H451" s="292">
        <v>1</v>
      </c>
      <c r="I451" s="293"/>
      <c r="J451" s="294">
        <f>ROUND(I451*H451,2)</f>
        <v>0</v>
      </c>
      <c r="K451" s="295"/>
      <c r="L451" s="296"/>
      <c r="M451" s="297" t="s">
        <v>1</v>
      </c>
      <c r="N451" s="298" t="s">
        <v>43</v>
      </c>
      <c r="O451" s="92"/>
      <c r="P451" s="270">
        <f>O451*H451</f>
        <v>0</v>
      </c>
      <c r="Q451" s="270">
        <v>0.0155</v>
      </c>
      <c r="R451" s="270">
        <f>Q451*H451</f>
        <v>0.0155</v>
      </c>
      <c r="S451" s="270">
        <v>0</v>
      </c>
      <c r="T451" s="271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72" t="s">
        <v>335</v>
      </c>
      <c r="AT451" s="272" t="s">
        <v>199</v>
      </c>
      <c r="AU451" s="272" t="s">
        <v>88</v>
      </c>
      <c r="AY451" s="16" t="s">
        <v>174</v>
      </c>
      <c r="BE451" s="144">
        <f>IF(N451="základní",J451,0)</f>
        <v>0</v>
      </c>
      <c r="BF451" s="144">
        <f>IF(N451="snížená",J451,0)</f>
        <v>0</v>
      </c>
      <c r="BG451" s="144">
        <f>IF(N451="zákl. přenesená",J451,0)</f>
        <v>0</v>
      </c>
      <c r="BH451" s="144">
        <f>IF(N451="sníž. přenesená",J451,0)</f>
        <v>0</v>
      </c>
      <c r="BI451" s="144">
        <f>IF(N451="nulová",J451,0)</f>
        <v>0</v>
      </c>
      <c r="BJ451" s="16" t="s">
        <v>86</v>
      </c>
      <c r="BK451" s="144">
        <f>ROUND(I451*H451,2)</f>
        <v>0</v>
      </c>
      <c r="BL451" s="16" t="s">
        <v>256</v>
      </c>
      <c r="BM451" s="272" t="s">
        <v>1010</v>
      </c>
    </row>
    <row r="452" spans="1:65" s="2" customFormat="1" ht="16.5" customHeight="1">
      <c r="A452" s="39"/>
      <c r="B452" s="40"/>
      <c r="C452" s="288" t="s">
        <v>1011</v>
      </c>
      <c r="D452" s="288" t="s">
        <v>199</v>
      </c>
      <c r="E452" s="289" t="s">
        <v>1012</v>
      </c>
      <c r="F452" s="290" t="s">
        <v>1013</v>
      </c>
      <c r="G452" s="291" t="s">
        <v>365</v>
      </c>
      <c r="H452" s="292">
        <v>2</v>
      </c>
      <c r="I452" s="293"/>
      <c r="J452" s="294">
        <f>ROUND(I452*H452,2)</f>
        <v>0</v>
      </c>
      <c r="K452" s="295"/>
      <c r="L452" s="296"/>
      <c r="M452" s="297" t="s">
        <v>1</v>
      </c>
      <c r="N452" s="298" t="s">
        <v>43</v>
      </c>
      <c r="O452" s="92"/>
      <c r="P452" s="270">
        <f>O452*H452</f>
        <v>0</v>
      </c>
      <c r="Q452" s="270">
        <v>0.0138</v>
      </c>
      <c r="R452" s="270">
        <f>Q452*H452</f>
        <v>0.0276</v>
      </c>
      <c r="S452" s="270">
        <v>0</v>
      </c>
      <c r="T452" s="271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72" t="s">
        <v>335</v>
      </c>
      <c r="AT452" s="272" t="s">
        <v>199</v>
      </c>
      <c r="AU452" s="272" t="s">
        <v>88</v>
      </c>
      <c r="AY452" s="16" t="s">
        <v>174</v>
      </c>
      <c r="BE452" s="144">
        <f>IF(N452="základní",J452,0)</f>
        <v>0</v>
      </c>
      <c r="BF452" s="144">
        <f>IF(N452="snížená",J452,0)</f>
        <v>0</v>
      </c>
      <c r="BG452" s="144">
        <f>IF(N452="zákl. přenesená",J452,0)</f>
        <v>0</v>
      </c>
      <c r="BH452" s="144">
        <f>IF(N452="sníž. přenesená",J452,0)</f>
        <v>0</v>
      </c>
      <c r="BI452" s="144">
        <f>IF(N452="nulová",J452,0)</f>
        <v>0</v>
      </c>
      <c r="BJ452" s="16" t="s">
        <v>86</v>
      </c>
      <c r="BK452" s="144">
        <f>ROUND(I452*H452,2)</f>
        <v>0</v>
      </c>
      <c r="BL452" s="16" t="s">
        <v>256</v>
      </c>
      <c r="BM452" s="272" t="s">
        <v>1014</v>
      </c>
    </row>
    <row r="453" spans="1:65" s="2" customFormat="1" ht="21.75" customHeight="1">
      <c r="A453" s="39"/>
      <c r="B453" s="40"/>
      <c r="C453" s="260" t="s">
        <v>1015</v>
      </c>
      <c r="D453" s="260" t="s">
        <v>176</v>
      </c>
      <c r="E453" s="261" t="s">
        <v>1016</v>
      </c>
      <c r="F453" s="262" t="s">
        <v>1017</v>
      </c>
      <c r="G453" s="263" t="s">
        <v>365</v>
      </c>
      <c r="H453" s="264">
        <v>1</v>
      </c>
      <c r="I453" s="265"/>
      <c r="J453" s="266">
        <f>ROUND(I453*H453,2)</f>
        <v>0</v>
      </c>
      <c r="K453" s="267"/>
      <c r="L453" s="42"/>
      <c r="M453" s="268" t="s">
        <v>1</v>
      </c>
      <c r="N453" s="269" t="s">
        <v>43</v>
      </c>
      <c r="O453" s="92"/>
      <c r="P453" s="270">
        <f>O453*H453</f>
        <v>0</v>
      </c>
      <c r="Q453" s="270">
        <v>0</v>
      </c>
      <c r="R453" s="270">
        <f>Q453*H453</f>
        <v>0</v>
      </c>
      <c r="S453" s="270">
        <v>0</v>
      </c>
      <c r="T453" s="271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72" t="s">
        <v>256</v>
      </c>
      <c r="AT453" s="272" t="s">
        <v>176</v>
      </c>
      <c r="AU453" s="272" t="s">
        <v>88</v>
      </c>
      <c r="AY453" s="16" t="s">
        <v>174</v>
      </c>
      <c r="BE453" s="144">
        <f>IF(N453="základní",J453,0)</f>
        <v>0</v>
      </c>
      <c r="BF453" s="144">
        <f>IF(N453="snížená",J453,0)</f>
        <v>0</v>
      </c>
      <c r="BG453" s="144">
        <f>IF(N453="zákl. přenesená",J453,0)</f>
        <v>0</v>
      </c>
      <c r="BH453" s="144">
        <f>IF(N453="sníž. přenesená",J453,0)</f>
        <v>0</v>
      </c>
      <c r="BI453" s="144">
        <f>IF(N453="nulová",J453,0)</f>
        <v>0</v>
      </c>
      <c r="BJ453" s="16" t="s">
        <v>86</v>
      </c>
      <c r="BK453" s="144">
        <f>ROUND(I453*H453,2)</f>
        <v>0</v>
      </c>
      <c r="BL453" s="16" t="s">
        <v>256</v>
      </c>
      <c r="BM453" s="272" t="s">
        <v>1018</v>
      </c>
    </row>
    <row r="454" spans="1:65" s="2" customFormat="1" ht="16.5" customHeight="1">
      <c r="A454" s="39"/>
      <c r="B454" s="40"/>
      <c r="C454" s="288" t="s">
        <v>1019</v>
      </c>
      <c r="D454" s="288" t="s">
        <v>199</v>
      </c>
      <c r="E454" s="289" t="s">
        <v>1020</v>
      </c>
      <c r="F454" s="290" t="s">
        <v>1021</v>
      </c>
      <c r="G454" s="291" t="s">
        <v>365</v>
      </c>
      <c r="H454" s="292">
        <v>1</v>
      </c>
      <c r="I454" s="293"/>
      <c r="J454" s="294">
        <f>ROUND(I454*H454,2)</f>
        <v>0</v>
      </c>
      <c r="K454" s="295"/>
      <c r="L454" s="296"/>
      <c r="M454" s="297" t="s">
        <v>1</v>
      </c>
      <c r="N454" s="298" t="s">
        <v>43</v>
      </c>
      <c r="O454" s="92"/>
      <c r="P454" s="270">
        <f>O454*H454</f>
        <v>0</v>
      </c>
      <c r="Q454" s="270">
        <v>0.03</v>
      </c>
      <c r="R454" s="270">
        <f>Q454*H454</f>
        <v>0.03</v>
      </c>
      <c r="S454" s="270">
        <v>0</v>
      </c>
      <c r="T454" s="271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72" t="s">
        <v>335</v>
      </c>
      <c r="AT454" s="272" t="s">
        <v>199</v>
      </c>
      <c r="AU454" s="272" t="s">
        <v>88</v>
      </c>
      <c r="AY454" s="16" t="s">
        <v>174</v>
      </c>
      <c r="BE454" s="144">
        <f>IF(N454="základní",J454,0)</f>
        <v>0</v>
      </c>
      <c r="BF454" s="144">
        <f>IF(N454="snížená",J454,0)</f>
        <v>0</v>
      </c>
      <c r="BG454" s="144">
        <f>IF(N454="zákl. přenesená",J454,0)</f>
        <v>0</v>
      </c>
      <c r="BH454" s="144">
        <f>IF(N454="sníž. přenesená",J454,0)</f>
        <v>0</v>
      </c>
      <c r="BI454" s="144">
        <f>IF(N454="nulová",J454,0)</f>
        <v>0</v>
      </c>
      <c r="BJ454" s="16" t="s">
        <v>86</v>
      </c>
      <c r="BK454" s="144">
        <f>ROUND(I454*H454,2)</f>
        <v>0</v>
      </c>
      <c r="BL454" s="16" t="s">
        <v>256</v>
      </c>
      <c r="BM454" s="272" t="s">
        <v>1022</v>
      </c>
    </row>
    <row r="455" spans="1:65" s="2" customFormat="1" ht="16.5" customHeight="1">
      <c r="A455" s="39"/>
      <c r="B455" s="40"/>
      <c r="C455" s="260" t="s">
        <v>1023</v>
      </c>
      <c r="D455" s="260" t="s">
        <v>176</v>
      </c>
      <c r="E455" s="261" t="s">
        <v>1024</v>
      </c>
      <c r="F455" s="262" t="s">
        <v>1025</v>
      </c>
      <c r="G455" s="263" t="s">
        <v>365</v>
      </c>
      <c r="H455" s="264">
        <v>4</v>
      </c>
      <c r="I455" s="265"/>
      <c r="J455" s="266">
        <f>ROUND(I455*H455,2)</f>
        <v>0</v>
      </c>
      <c r="K455" s="267"/>
      <c r="L455" s="42"/>
      <c r="M455" s="268" t="s">
        <v>1</v>
      </c>
      <c r="N455" s="269" t="s">
        <v>43</v>
      </c>
      <c r="O455" s="92"/>
      <c r="P455" s="270">
        <f>O455*H455</f>
        <v>0</v>
      </c>
      <c r="Q455" s="270">
        <v>0</v>
      </c>
      <c r="R455" s="270">
        <f>Q455*H455</f>
        <v>0</v>
      </c>
      <c r="S455" s="270">
        <v>0</v>
      </c>
      <c r="T455" s="271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72" t="s">
        <v>256</v>
      </c>
      <c r="AT455" s="272" t="s">
        <v>176</v>
      </c>
      <c r="AU455" s="272" t="s">
        <v>88</v>
      </c>
      <c r="AY455" s="16" t="s">
        <v>174</v>
      </c>
      <c r="BE455" s="144">
        <f>IF(N455="základní",J455,0)</f>
        <v>0</v>
      </c>
      <c r="BF455" s="144">
        <f>IF(N455="snížená",J455,0)</f>
        <v>0</v>
      </c>
      <c r="BG455" s="144">
        <f>IF(N455="zákl. přenesená",J455,0)</f>
        <v>0</v>
      </c>
      <c r="BH455" s="144">
        <f>IF(N455="sníž. přenesená",J455,0)</f>
        <v>0</v>
      </c>
      <c r="BI455" s="144">
        <f>IF(N455="nulová",J455,0)</f>
        <v>0</v>
      </c>
      <c r="BJ455" s="16" t="s">
        <v>86</v>
      </c>
      <c r="BK455" s="144">
        <f>ROUND(I455*H455,2)</f>
        <v>0</v>
      </c>
      <c r="BL455" s="16" t="s">
        <v>256</v>
      </c>
      <c r="BM455" s="272" t="s">
        <v>1026</v>
      </c>
    </row>
    <row r="456" spans="1:65" s="2" customFormat="1" ht="16.5" customHeight="1">
      <c r="A456" s="39"/>
      <c r="B456" s="40"/>
      <c r="C456" s="288" t="s">
        <v>1027</v>
      </c>
      <c r="D456" s="288" t="s">
        <v>199</v>
      </c>
      <c r="E456" s="289" t="s">
        <v>1028</v>
      </c>
      <c r="F456" s="290" t="s">
        <v>1029</v>
      </c>
      <c r="G456" s="291" t="s">
        <v>365</v>
      </c>
      <c r="H456" s="292">
        <v>4</v>
      </c>
      <c r="I456" s="293"/>
      <c r="J456" s="294">
        <f>ROUND(I456*H456,2)</f>
        <v>0</v>
      </c>
      <c r="K456" s="295"/>
      <c r="L456" s="296"/>
      <c r="M456" s="297" t="s">
        <v>1</v>
      </c>
      <c r="N456" s="298" t="s">
        <v>43</v>
      </c>
      <c r="O456" s="92"/>
      <c r="P456" s="270">
        <f>O456*H456</f>
        <v>0</v>
      </c>
      <c r="Q456" s="270">
        <v>0.0005</v>
      </c>
      <c r="R456" s="270">
        <f>Q456*H456</f>
        <v>0.002</v>
      </c>
      <c r="S456" s="270">
        <v>0</v>
      </c>
      <c r="T456" s="271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72" t="s">
        <v>335</v>
      </c>
      <c r="AT456" s="272" t="s">
        <v>199</v>
      </c>
      <c r="AU456" s="272" t="s">
        <v>88</v>
      </c>
      <c r="AY456" s="16" t="s">
        <v>174</v>
      </c>
      <c r="BE456" s="144">
        <f>IF(N456="základní",J456,0)</f>
        <v>0</v>
      </c>
      <c r="BF456" s="144">
        <f>IF(N456="snížená",J456,0)</f>
        <v>0</v>
      </c>
      <c r="BG456" s="144">
        <f>IF(N456="zákl. přenesená",J456,0)</f>
        <v>0</v>
      </c>
      <c r="BH456" s="144">
        <f>IF(N456="sníž. přenesená",J456,0)</f>
        <v>0</v>
      </c>
      <c r="BI456" s="144">
        <f>IF(N456="nulová",J456,0)</f>
        <v>0</v>
      </c>
      <c r="BJ456" s="16" t="s">
        <v>86</v>
      </c>
      <c r="BK456" s="144">
        <f>ROUND(I456*H456,2)</f>
        <v>0</v>
      </c>
      <c r="BL456" s="16" t="s">
        <v>256</v>
      </c>
      <c r="BM456" s="272" t="s">
        <v>1030</v>
      </c>
    </row>
    <row r="457" spans="1:65" s="2" customFormat="1" ht="21.75" customHeight="1">
      <c r="A457" s="39"/>
      <c r="B457" s="40"/>
      <c r="C457" s="260" t="s">
        <v>1031</v>
      </c>
      <c r="D457" s="260" t="s">
        <v>176</v>
      </c>
      <c r="E457" s="261" t="s">
        <v>1032</v>
      </c>
      <c r="F457" s="262" t="s">
        <v>1033</v>
      </c>
      <c r="G457" s="263" t="s">
        <v>365</v>
      </c>
      <c r="H457" s="264">
        <v>2</v>
      </c>
      <c r="I457" s="265"/>
      <c r="J457" s="266">
        <f>ROUND(I457*H457,2)</f>
        <v>0</v>
      </c>
      <c r="K457" s="267"/>
      <c r="L457" s="42"/>
      <c r="M457" s="268" t="s">
        <v>1</v>
      </c>
      <c r="N457" s="269" t="s">
        <v>43</v>
      </c>
      <c r="O457" s="92"/>
      <c r="P457" s="270">
        <f>O457*H457</f>
        <v>0</v>
      </c>
      <c r="Q457" s="270">
        <v>0</v>
      </c>
      <c r="R457" s="270">
        <f>Q457*H457</f>
        <v>0</v>
      </c>
      <c r="S457" s="270">
        <v>0</v>
      </c>
      <c r="T457" s="271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72" t="s">
        <v>256</v>
      </c>
      <c r="AT457" s="272" t="s">
        <v>176</v>
      </c>
      <c r="AU457" s="272" t="s">
        <v>88</v>
      </c>
      <c r="AY457" s="16" t="s">
        <v>174</v>
      </c>
      <c r="BE457" s="144">
        <f>IF(N457="základní",J457,0)</f>
        <v>0</v>
      </c>
      <c r="BF457" s="144">
        <f>IF(N457="snížená",J457,0)</f>
        <v>0</v>
      </c>
      <c r="BG457" s="144">
        <f>IF(N457="zákl. přenesená",J457,0)</f>
        <v>0</v>
      </c>
      <c r="BH457" s="144">
        <f>IF(N457="sníž. přenesená",J457,0)</f>
        <v>0</v>
      </c>
      <c r="BI457" s="144">
        <f>IF(N457="nulová",J457,0)</f>
        <v>0</v>
      </c>
      <c r="BJ457" s="16" t="s">
        <v>86</v>
      </c>
      <c r="BK457" s="144">
        <f>ROUND(I457*H457,2)</f>
        <v>0</v>
      </c>
      <c r="BL457" s="16" t="s">
        <v>256</v>
      </c>
      <c r="BM457" s="272" t="s">
        <v>1034</v>
      </c>
    </row>
    <row r="458" spans="1:65" s="2" customFormat="1" ht="16.5" customHeight="1">
      <c r="A458" s="39"/>
      <c r="B458" s="40"/>
      <c r="C458" s="288" t="s">
        <v>1035</v>
      </c>
      <c r="D458" s="288" t="s">
        <v>199</v>
      </c>
      <c r="E458" s="289" t="s">
        <v>1036</v>
      </c>
      <c r="F458" s="290" t="s">
        <v>1037</v>
      </c>
      <c r="G458" s="291" t="s">
        <v>365</v>
      </c>
      <c r="H458" s="292">
        <v>2</v>
      </c>
      <c r="I458" s="293"/>
      <c r="J458" s="294">
        <f>ROUND(I458*H458,2)</f>
        <v>0</v>
      </c>
      <c r="K458" s="295"/>
      <c r="L458" s="296"/>
      <c r="M458" s="297" t="s">
        <v>1</v>
      </c>
      <c r="N458" s="298" t="s">
        <v>43</v>
      </c>
      <c r="O458" s="92"/>
      <c r="P458" s="270">
        <f>O458*H458</f>
        <v>0</v>
      </c>
      <c r="Q458" s="270">
        <v>0.0032</v>
      </c>
      <c r="R458" s="270">
        <f>Q458*H458</f>
        <v>0.0064</v>
      </c>
      <c r="S458" s="270">
        <v>0</v>
      </c>
      <c r="T458" s="271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72" t="s">
        <v>335</v>
      </c>
      <c r="AT458" s="272" t="s">
        <v>199</v>
      </c>
      <c r="AU458" s="272" t="s">
        <v>88</v>
      </c>
      <c r="AY458" s="16" t="s">
        <v>174</v>
      </c>
      <c r="BE458" s="144">
        <f>IF(N458="základní",J458,0)</f>
        <v>0</v>
      </c>
      <c r="BF458" s="144">
        <f>IF(N458="snížená",J458,0)</f>
        <v>0</v>
      </c>
      <c r="BG458" s="144">
        <f>IF(N458="zákl. přenesená",J458,0)</f>
        <v>0</v>
      </c>
      <c r="BH458" s="144">
        <f>IF(N458="sníž. přenesená",J458,0)</f>
        <v>0</v>
      </c>
      <c r="BI458" s="144">
        <f>IF(N458="nulová",J458,0)</f>
        <v>0</v>
      </c>
      <c r="BJ458" s="16" t="s">
        <v>86</v>
      </c>
      <c r="BK458" s="144">
        <f>ROUND(I458*H458,2)</f>
        <v>0</v>
      </c>
      <c r="BL458" s="16" t="s">
        <v>256</v>
      </c>
      <c r="BM458" s="272" t="s">
        <v>1038</v>
      </c>
    </row>
    <row r="459" spans="1:65" s="2" customFormat="1" ht="16.5" customHeight="1">
      <c r="A459" s="39"/>
      <c r="B459" s="40"/>
      <c r="C459" s="260" t="s">
        <v>1039</v>
      </c>
      <c r="D459" s="260" t="s">
        <v>176</v>
      </c>
      <c r="E459" s="261" t="s">
        <v>1040</v>
      </c>
      <c r="F459" s="262" t="s">
        <v>1041</v>
      </c>
      <c r="G459" s="263" t="s">
        <v>365</v>
      </c>
      <c r="H459" s="264">
        <v>7</v>
      </c>
      <c r="I459" s="265"/>
      <c r="J459" s="266">
        <f>ROUND(I459*H459,2)</f>
        <v>0</v>
      </c>
      <c r="K459" s="267"/>
      <c r="L459" s="42"/>
      <c r="M459" s="268" t="s">
        <v>1</v>
      </c>
      <c r="N459" s="269" t="s">
        <v>43</v>
      </c>
      <c r="O459" s="92"/>
      <c r="P459" s="270">
        <f>O459*H459</f>
        <v>0</v>
      </c>
      <c r="Q459" s="270">
        <v>0</v>
      </c>
      <c r="R459" s="270">
        <f>Q459*H459</f>
        <v>0</v>
      </c>
      <c r="S459" s="270">
        <v>0</v>
      </c>
      <c r="T459" s="271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72" t="s">
        <v>256</v>
      </c>
      <c r="AT459" s="272" t="s">
        <v>176</v>
      </c>
      <c r="AU459" s="272" t="s">
        <v>88</v>
      </c>
      <c r="AY459" s="16" t="s">
        <v>174</v>
      </c>
      <c r="BE459" s="144">
        <f>IF(N459="základní",J459,0)</f>
        <v>0</v>
      </c>
      <c r="BF459" s="144">
        <f>IF(N459="snížená",J459,0)</f>
        <v>0</v>
      </c>
      <c r="BG459" s="144">
        <f>IF(N459="zákl. přenesená",J459,0)</f>
        <v>0</v>
      </c>
      <c r="BH459" s="144">
        <f>IF(N459="sníž. přenesená",J459,0)</f>
        <v>0</v>
      </c>
      <c r="BI459" s="144">
        <f>IF(N459="nulová",J459,0)</f>
        <v>0</v>
      </c>
      <c r="BJ459" s="16" t="s">
        <v>86</v>
      </c>
      <c r="BK459" s="144">
        <f>ROUND(I459*H459,2)</f>
        <v>0</v>
      </c>
      <c r="BL459" s="16" t="s">
        <v>256</v>
      </c>
      <c r="BM459" s="272" t="s">
        <v>1042</v>
      </c>
    </row>
    <row r="460" spans="1:65" s="2" customFormat="1" ht="21.75" customHeight="1">
      <c r="A460" s="39"/>
      <c r="B460" s="40"/>
      <c r="C460" s="288" t="s">
        <v>1043</v>
      </c>
      <c r="D460" s="288" t="s">
        <v>199</v>
      </c>
      <c r="E460" s="289" t="s">
        <v>1044</v>
      </c>
      <c r="F460" s="290" t="s">
        <v>1045</v>
      </c>
      <c r="G460" s="291" t="s">
        <v>365</v>
      </c>
      <c r="H460" s="292">
        <v>3</v>
      </c>
      <c r="I460" s="293"/>
      <c r="J460" s="294">
        <f>ROUND(I460*H460,2)</f>
        <v>0</v>
      </c>
      <c r="K460" s="295"/>
      <c r="L460" s="296"/>
      <c r="M460" s="297" t="s">
        <v>1</v>
      </c>
      <c r="N460" s="298" t="s">
        <v>43</v>
      </c>
      <c r="O460" s="92"/>
      <c r="P460" s="270">
        <f>O460*H460</f>
        <v>0</v>
      </c>
      <c r="Q460" s="270">
        <v>0.00052</v>
      </c>
      <c r="R460" s="270">
        <f>Q460*H460</f>
        <v>0.0015599999999999998</v>
      </c>
      <c r="S460" s="270">
        <v>0</v>
      </c>
      <c r="T460" s="271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72" t="s">
        <v>335</v>
      </c>
      <c r="AT460" s="272" t="s">
        <v>199</v>
      </c>
      <c r="AU460" s="272" t="s">
        <v>88</v>
      </c>
      <c r="AY460" s="16" t="s">
        <v>174</v>
      </c>
      <c r="BE460" s="144">
        <f>IF(N460="základní",J460,0)</f>
        <v>0</v>
      </c>
      <c r="BF460" s="144">
        <f>IF(N460="snížená",J460,0)</f>
        <v>0</v>
      </c>
      <c r="BG460" s="144">
        <f>IF(N460="zákl. přenesená",J460,0)</f>
        <v>0</v>
      </c>
      <c r="BH460" s="144">
        <f>IF(N460="sníž. přenesená",J460,0)</f>
        <v>0</v>
      </c>
      <c r="BI460" s="144">
        <f>IF(N460="nulová",J460,0)</f>
        <v>0</v>
      </c>
      <c r="BJ460" s="16" t="s">
        <v>86</v>
      </c>
      <c r="BK460" s="144">
        <f>ROUND(I460*H460,2)</f>
        <v>0</v>
      </c>
      <c r="BL460" s="16" t="s">
        <v>256</v>
      </c>
      <c r="BM460" s="272" t="s">
        <v>1046</v>
      </c>
    </row>
    <row r="461" spans="1:65" s="2" customFormat="1" ht="16.5" customHeight="1">
      <c r="A461" s="39"/>
      <c r="B461" s="40"/>
      <c r="C461" s="288" t="s">
        <v>1047</v>
      </c>
      <c r="D461" s="288" t="s">
        <v>199</v>
      </c>
      <c r="E461" s="289" t="s">
        <v>1048</v>
      </c>
      <c r="F461" s="290" t="s">
        <v>1049</v>
      </c>
      <c r="G461" s="291" t="s">
        <v>365</v>
      </c>
      <c r="H461" s="292">
        <v>3</v>
      </c>
      <c r="I461" s="293"/>
      <c r="J461" s="294">
        <f>ROUND(I461*H461,2)</f>
        <v>0</v>
      </c>
      <c r="K461" s="295"/>
      <c r="L461" s="296"/>
      <c r="M461" s="297" t="s">
        <v>1</v>
      </c>
      <c r="N461" s="298" t="s">
        <v>43</v>
      </c>
      <c r="O461" s="92"/>
      <c r="P461" s="270">
        <f>O461*H461</f>
        <v>0</v>
      </c>
      <c r="Q461" s="270">
        <v>0.00015</v>
      </c>
      <c r="R461" s="270">
        <f>Q461*H461</f>
        <v>0.00045</v>
      </c>
      <c r="S461" s="270">
        <v>0</v>
      </c>
      <c r="T461" s="271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72" t="s">
        <v>335</v>
      </c>
      <c r="AT461" s="272" t="s">
        <v>199</v>
      </c>
      <c r="AU461" s="272" t="s">
        <v>88</v>
      </c>
      <c r="AY461" s="16" t="s">
        <v>174</v>
      </c>
      <c r="BE461" s="144">
        <f>IF(N461="základní",J461,0)</f>
        <v>0</v>
      </c>
      <c r="BF461" s="144">
        <f>IF(N461="snížená",J461,0)</f>
        <v>0</v>
      </c>
      <c r="BG461" s="144">
        <f>IF(N461="zákl. přenesená",J461,0)</f>
        <v>0</v>
      </c>
      <c r="BH461" s="144">
        <f>IF(N461="sníž. přenesená",J461,0)</f>
        <v>0</v>
      </c>
      <c r="BI461" s="144">
        <f>IF(N461="nulová",J461,0)</f>
        <v>0</v>
      </c>
      <c r="BJ461" s="16" t="s">
        <v>86</v>
      </c>
      <c r="BK461" s="144">
        <f>ROUND(I461*H461,2)</f>
        <v>0</v>
      </c>
      <c r="BL461" s="16" t="s">
        <v>256</v>
      </c>
      <c r="BM461" s="272" t="s">
        <v>1050</v>
      </c>
    </row>
    <row r="462" spans="1:65" s="2" customFormat="1" ht="16.5" customHeight="1">
      <c r="A462" s="39"/>
      <c r="B462" s="40"/>
      <c r="C462" s="288" t="s">
        <v>1051</v>
      </c>
      <c r="D462" s="288" t="s">
        <v>199</v>
      </c>
      <c r="E462" s="289" t="s">
        <v>1052</v>
      </c>
      <c r="F462" s="290" t="s">
        <v>1053</v>
      </c>
      <c r="G462" s="291" t="s">
        <v>365</v>
      </c>
      <c r="H462" s="292">
        <v>3</v>
      </c>
      <c r="I462" s="293"/>
      <c r="J462" s="294">
        <f>ROUND(I462*H462,2)</f>
        <v>0</v>
      </c>
      <c r="K462" s="295"/>
      <c r="L462" s="296"/>
      <c r="M462" s="297" t="s">
        <v>1</v>
      </c>
      <c r="N462" s="298" t="s">
        <v>43</v>
      </c>
      <c r="O462" s="92"/>
      <c r="P462" s="270">
        <f>O462*H462</f>
        <v>0</v>
      </c>
      <c r="Q462" s="270">
        <v>0.0004</v>
      </c>
      <c r="R462" s="270">
        <f>Q462*H462</f>
        <v>0.0012000000000000001</v>
      </c>
      <c r="S462" s="270">
        <v>0</v>
      </c>
      <c r="T462" s="271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72" t="s">
        <v>335</v>
      </c>
      <c r="AT462" s="272" t="s">
        <v>199</v>
      </c>
      <c r="AU462" s="272" t="s">
        <v>88</v>
      </c>
      <c r="AY462" s="16" t="s">
        <v>174</v>
      </c>
      <c r="BE462" s="144">
        <f>IF(N462="základní",J462,0)</f>
        <v>0</v>
      </c>
      <c r="BF462" s="144">
        <f>IF(N462="snížená",J462,0)</f>
        <v>0</v>
      </c>
      <c r="BG462" s="144">
        <f>IF(N462="zákl. přenesená",J462,0)</f>
        <v>0</v>
      </c>
      <c r="BH462" s="144">
        <f>IF(N462="sníž. přenesená",J462,0)</f>
        <v>0</v>
      </c>
      <c r="BI462" s="144">
        <f>IF(N462="nulová",J462,0)</f>
        <v>0</v>
      </c>
      <c r="BJ462" s="16" t="s">
        <v>86</v>
      </c>
      <c r="BK462" s="144">
        <f>ROUND(I462*H462,2)</f>
        <v>0</v>
      </c>
      <c r="BL462" s="16" t="s">
        <v>256</v>
      </c>
      <c r="BM462" s="272" t="s">
        <v>1054</v>
      </c>
    </row>
    <row r="463" spans="1:65" s="2" customFormat="1" ht="16.5" customHeight="1">
      <c r="A463" s="39"/>
      <c r="B463" s="40"/>
      <c r="C463" s="288" t="s">
        <v>1055</v>
      </c>
      <c r="D463" s="288" t="s">
        <v>199</v>
      </c>
      <c r="E463" s="289" t="s">
        <v>1056</v>
      </c>
      <c r="F463" s="290" t="s">
        <v>1057</v>
      </c>
      <c r="G463" s="291" t="s">
        <v>365</v>
      </c>
      <c r="H463" s="292">
        <v>1</v>
      </c>
      <c r="I463" s="293"/>
      <c r="J463" s="294">
        <f>ROUND(I463*H463,2)</f>
        <v>0</v>
      </c>
      <c r="K463" s="295"/>
      <c r="L463" s="296"/>
      <c r="M463" s="297" t="s">
        <v>1</v>
      </c>
      <c r="N463" s="298" t="s">
        <v>43</v>
      </c>
      <c r="O463" s="92"/>
      <c r="P463" s="270">
        <f>O463*H463</f>
        <v>0</v>
      </c>
      <c r="Q463" s="270">
        <v>0.00043</v>
      </c>
      <c r="R463" s="270">
        <f>Q463*H463</f>
        <v>0.00043</v>
      </c>
      <c r="S463" s="270">
        <v>0</v>
      </c>
      <c r="T463" s="271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72" t="s">
        <v>335</v>
      </c>
      <c r="AT463" s="272" t="s">
        <v>199</v>
      </c>
      <c r="AU463" s="272" t="s">
        <v>88</v>
      </c>
      <c r="AY463" s="16" t="s">
        <v>174</v>
      </c>
      <c r="BE463" s="144">
        <f>IF(N463="základní",J463,0)</f>
        <v>0</v>
      </c>
      <c r="BF463" s="144">
        <f>IF(N463="snížená",J463,0)</f>
        <v>0</v>
      </c>
      <c r="BG463" s="144">
        <f>IF(N463="zákl. přenesená",J463,0)</f>
        <v>0</v>
      </c>
      <c r="BH463" s="144">
        <f>IF(N463="sníž. přenesená",J463,0)</f>
        <v>0</v>
      </c>
      <c r="BI463" s="144">
        <f>IF(N463="nulová",J463,0)</f>
        <v>0</v>
      </c>
      <c r="BJ463" s="16" t="s">
        <v>86</v>
      </c>
      <c r="BK463" s="144">
        <f>ROUND(I463*H463,2)</f>
        <v>0</v>
      </c>
      <c r="BL463" s="16" t="s">
        <v>256</v>
      </c>
      <c r="BM463" s="272" t="s">
        <v>1058</v>
      </c>
    </row>
    <row r="464" spans="1:47" s="2" customFormat="1" ht="12">
      <c r="A464" s="39"/>
      <c r="B464" s="40"/>
      <c r="C464" s="41"/>
      <c r="D464" s="273" t="s">
        <v>182</v>
      </c>
      <c r="E464" s="41"/>
      <c r="F464" s="274" t="s">
        <v>1059</v>
      </c>
      <c r="G464" s="41"/>
      <c r="H464" s="41"/>
      <c r="I464" s="160"/>
      <c r="J464" s="41"/>
      <c r="K464" s="41"/>
      <c r="L464" s="42"/>
      <c r="M464" s="275"/>
      <c r="N464" s="276"/>
      <c r="O464" s="92"/>
      <c r="P464" s="92"/>
      <c r="Q464" s="92"/>
      <c r="R464" s="92"/>
      <c r="S464" s="92"/>
      <c r="T464" s="93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T464" s="16" t="s">
        <v>182</v>
      </c>
      <c r="AU464" s="16" t="s">
        <v>88</v>
      </c>
    </row>
    <row r="465" spans="1:65" s="2" customFormat="1" ht="16.5" customHeight="1">
      <c r="A465" s="39"/>
      <c r="B465" s="40"/>
      <c r="C465" s="260" t="s">
        <v>1060</v>
      </c>
      <c r="D465" s="260" t="s">
        <v>176</v>
      </c>
      <c r="E465" s="261" t="s">
        <v>1061</v>
      </c>
      <c r="F465" s="262" t="s">
        <v>1062</v>
      </c>
      <c r="G465" s="263" t="s">
        <v>365</v>
      </c>
      <c r="H465" s="264">
        <v>1</v>
      </c>
      <c r="I465" s="265"/>
      <c r="J465" s="266">
        <f>ROUND(I465*H465,2)</f>
        <v>0</v>
      </c>
      <c r="K465" s="267"/>
      <c r="L465" s="42"/>
      <c r="M465" s="268" t="s">
        <v>1</v>
      </c>
      <c r="N465" s="269" t="s">
        <v>43</v>
      </c>
      <c r="O465" s="92"/>
      <c r="P465" s="270">
        <f>O465*H465</f>
        <v>0</v>
      </c>
      <c r="Q465" s="270">
        <v>0</v>
      </c>
      <c r="R465" s="270">
        <f>Q465*H465</f>
        <v>0</v>
      </c>
      <c r="S465" s="270">
        <v>0</v>
      </c>
      <c r="T465" s="271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72" t="s">
        <v>256</v>
      </c>
      <c r="AT465" s="272" t="s">
        <v>176</v>
      </c>
      <c r="AU465" s="272" t="s">
        <v>88</v>
      </c>
      <c r="AY465" s="16" t="s">
        <v>174</v>
      </c>
      <c r="BE465" s="144">
        <f>IF(N465="základní",J465,0)</f>
        <v>0</v>
      </c>
      <c r="BF465" s="144">
        <f>IF(N465="snížená",J465,0)</f>
        <v>0</v>
      </c>
      <c r="BG465" s="144">
        <f>IF(N465="zákl. přenesená",J465,0)</f>
        <v>0</v>
      </c>
      <c r="BH465" s="144">
        <f>IF(N465="sníž. přenesená",J465,0)</f>
        <v>0</v>
      </c>
      <c r="BI465" s="144">
        <f>IF(N465="nulová",J465,0)</f>
        <v>0</v>
      </c>
      <c r="BJ465" s="16" t="s">
        <v>86</v>
      </c>
      <c r="BK465" s="144">
        <f>ROUND(I465*H465,2)</f>
        <v>0</v>
      </c>
      <c r="BL465" s="16" t="s">
        <v>256</v>
      </c>
      <c r="BM465" s="272" t="s">
        <v>1063</v>
      </c>
    </row>
    <row r="466" spans="1:65" s="2" customFormat="1" ht="16.5" customHeight="1">
      <c r="A466" s="39"/>
      <c r="B466" s="40"/>
      <c r="C466" s="288" t="s">
        <v>1064</v>
      </c>
      <c r="D466" s="288" t="s">
        <v>199</v>
      </c>
      <c r="E466" s="289" t="s">
        <v>1065</v>
      </c>
      <c r="F466" s="290" t="s">
        <v>1066</v>
      </c>
      <c r="G466" s="291" t="s">
        <v>365</v>
      </c>
      <c r="H466" s="292">
        <v>1</v>
      </c>
      <c r="I466" s="293"/>
      <c r="J466" s="294">
        <f>ROUND(I466*H466,2)</f>
        <v>0</v>
      </c>
      <c r="K466" s="295"/>
      <c r="L466" s="296"/>
      <c r="M466" s="297" t="s">
        <v>1</v>
      </c>
      <c r="N466" s="298" t="s">
        <v>43</v>
      </c>
      <c r="O466" s="92"/>
      <c r="P466" s="270">
        <f>O466*H466</f>
        <v>0</v>
      </c>
      <c r="Q466" s="270">
        <v>0.0016</v>
      </c>
      <c r="R466" s="270">
        <f>Q466*H466</f>
        <v>0.0016</v>
      </c>
      <c r="S466" s="270">
        <v>0</v>
      </c>
      <c r="T466" s="271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72" t="s">
        <v>335</v>
      </c>
      <c r="AT466" s="272" t="s">
        <v>199</v>
      </c>
      <c r="AU466" s="272" t="s">
        <v>88</v>
      </c>
      <c r="AY466" s="16" t="s">
        <v>174</v>
      </c>
      <c r="BE466" s="144">
        <f>IF(N466="základní",J466,0)</f>
        <v>0</v>
      </c>
      <c r="BF466" s="144">
        <f>IF(N466="snížená",J466,0)</f>
        <v>0</v>
      </c>
      <c r="BG466" s="144">
        <f>IF(N466="zákl. přenesená",J466,0)</f>
        <v>0</v>
      </c>
      <c r="BH466" s="144">
        <f>IF(N466="sníž. přenesená",J466,0)</f>
        <v>0</v>
      </c>
      <c r="BI466" s="144">
        <f>IF(N466="nulová",J466,0)</f>
        <v>0</v>
      </c>
      <c r="BJ466" s="16" t="s">
        <v>86</v>
      </c>
      <c r="BK466" s="144">
        <f>ROUND(I466*H466,2)</f>
        <v>0</v>
      </c>
      <c r="BL466" s="16" t="s">
        <v>256</v>
      </c>
      <c r="BM466" s="272" t="s">
        <v>1067</v>
      </c>
    </row>
    <row r="467" spans="1:65" s="2" customFormat="1" ht="16.5" customHeight="1">
      <c r="A467" s="39"/>
      <c r="B467" s="40"/>
      <c r="C467" s="260" t="s">
        <v>1068</v>
      </c>
      <c r="D467" s="260" t="s">
        <v>176</v>
      </c>
      <c r="E467" s="261" t="s">
        <v>1069</v>
      </c>
      <c r="F467" s="262" t="s">
        <v>1070</v>
      </c>
      <c r="G467" s="263" t="s">
        <v>365</v>
      </c>
      <c r="H467" s="264">
        <v>7</v>
      </c>
      <c r="I467" s="265"/>
      <c r="J467" s="266">
        <f>ROUND(I467*H467,2)</f>
        <v>0</v>
      </c>
      <c r="K467" s="267"/>
      <c r="L467" s="42"/>
      <c r="M467" s="268" t="s">
        <v>1</v>
      </c>
      <c r="N467" s="269" t="s">
        <v>43</v>
      </c>
      <c r="O467" s="92"/>
      <c r="P467" s="270">
        <f>O467*H467</f>
        <v>0</v>
      </c>
      <c r="Q467" s="270">
        <v>0</v>
      </c>
      <c r="R467" s="270">
        <f>Q467*H467</f>
        <v>0</v>
      </c>
      <c r="S467" s="270">
        <v>0</v>
      </c>
      <c r="T467" s="271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72" t="s">
        <v>256</v>
      </c>
      <c r="AT467" s="272" t="s">
        <v>176</v>
      </c>
      <c r="AU467" s="272" t="s">
        <v>88</v>
      </c>
      <c r="AY467" s="16" t="s">
        <v>174</v>
      </c>
      <c r="BE467" s="144">
        <f>IF(N467="základní",J467,0)</f>
        <v>0</v>
      </c>
      <c r="BF467" s="144">
        <f>IF(N467="snížená",J467,0)</f>
        <v>0</v>
      </c>
      <c r="BG467" s="144">
        <f>IF(N467="zákl. přenesená",J467,0)</f>
        <v>0</v>
      </c>
      <c r="BH467" s="144">
        <f>IF(N467="sníž. přenesená",J467,0)</f>
        <v>0</v>
      </c>
      <c r="BI467" s="144">
        <f>IF(N467="nulová",J467,0)</f>
        <v>0</v>
      </c>
      <c r="BJ467" s="16" t="s">
        <v>86</v>
      </c>
      <c r="BK467" s="144">
        <f>ROUND(I467*H467,2)</f>
        <v>0</v>
      </c>
      <c r="BL467" s="16" t="s">
        <v>256</v>
      </c>
      <c r="BM467" s="272" t="s">
        <v>1071</v>
      </c>
    </row>
    <row r="468" spans="1:65" s="2" customFormat="1" ht="21.75" customHeight="1">
      <c r="A468" s="39"/>
      <c r="B468" s="40"/>
      <c r="C468" s="288" t="s">
        <v>1072</v>
      </c>
      <c r="D468" s="288" t="s">
        <v>199</v>
      </c>
      <c r="E468" s="289" t="s">
        <v>1073</v>
      </c>
      <c r="F468" s="290" t="s">
        <v>1074</v>
      </c>
      <c r="G468" s="291" t="s">
        <v>365</v>
      </c>
      <c r="H468" s="292">
        <v>6</v>
      </c>
      <c r="I468" s="293"/>
      <c r="J468" s="294">
        <f>ROUND(I468*H468,2)</f>
        <v>0</v>
      </c>
      <c r="K468" s="295"/>
      <c r="L468" s="296"/>
      <c r="M468" s="297" t="s">
        <v>1</v>
      </c>
      <c r="N468" s="298" t="s">
        <v>43</v>
      </c>
      <c r="O468" s="92"/>
      <c r="P468" s="270">
        <f>O468*H468</f>
        <v>0</v>
      </c>
      <c r="Q468" s="270">
        <v>0.0012</v>
      </c>
      <c r="R468" s="270">
        <f>Q468*H468</f>
        <v>0.0072</v>
      </c>
      <c r="S468" s="270">
        <v>0</v>
      </c>
      <c r="T468" s="271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72" t="s">
        <v>335</v>
      </c>
      <c r="AT468" s="272" t="s">
        <v>199</v>
      </c>
      <c r="AU468" s="272" t="s">
        <v>88</v>
      </c>
      <c r="AY468" s="16" t="s">
        <v>174</v>
      </c>
      <c r="BE468" s="144">
        <f>IF(N468="základní",J468,0)</f>
        <v>0</v>
      </c>
      <c r="BF468" s="144">
        <f>IF(N468="snížená",J468,0)</f>
        <v>0</v>
      </c>
      <c r="BG468" s="144">
        <f>IF(N468="zákl. přenesená",J468,0)</f>
        <v>0</v>
      </c>
      <c r="BH468" s="144">
        <f>IF(N468="sníž. přenesená",J468,0)</f>
        <v>0</v>
      </c>
      <c r="BI468" s="144">
        <f>IF(N468="nulová",J468,0)</f>
        <v>0</v>
      </c>
      <c r="BJ468" s="16" t="s">
        <v>86</v>
      </c>
      <c r="BK468" s="144">
        <f>ROUND(I468*H468,2)</f>
        <v>0</v>
      </c>
      <c r="BL468" s="16" t="s">
        <v>256</v>
      </c>
      <c r="BM468" s="272" t="s">
        <v>1075</v>
      </c>
    </row>
    <row r="469" spans="1:65" s="2" customFormat="1" ht="21.75" customHeight="1">
      <c r="A469" s="39"/>
      <c r="B469" s="40"/>
      <c r="C469" s="288" t="s">
        <v>1076</v>
      </c>
      <c r="D469" s="288" t="s">
        <v>199</v>
      </c>
      <c r="E469" s="289" t="s">
        <v>1077</v>
      </c>
      <c r="F469" s="290" t="s">
        <v>1078</v>
      </c>
      <c r="G469" s="291" t="s">
        <v>365</v>
      </c>
      <c r="H469" s="292">
        <v>1</v>
      </c>
      <c r="I469" s="293"/>
      <c r="J469" s="294">
        <f>ROUND(I469*H469,2)</f>
        <v>0</v>
      </c>
      <c r="K469" s="295"/>
      <c r="L469" s="296"/>
      <c r="M469" s="297" t="s">
        <v>1</v>
      </c>
      <c r="N469" s="298" t="s">
        <v>43</v>
      </c>
      <c r="O469" s="92"/>
      <c r="P469" s="270">
        <f>O469*H469</f>
        <v>0</v>
      </c>
      <c r="Q469" s="270">
        <v>0.0012</v>
      </c>
      <c r="R469" s="270">
        <f>Q469*H469</f>
        <v>0.0012</v>
      </c>
      <c r="S469" s="270">
        <v>0</v>
      </c>
      <c r="T469" s="271">
        <f>S469*H469</f>
        <v>0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272" t="s">
        <v>335</v>
      </c>
      <c r="AT469" s="272" t="s">
        <v>199</v>
      </c>
      <c r="AU469" s="272" t="s">
        <v>88</v>
      </c>
      <c r="AY469" s="16" t="s">
        <v>174</v>
      </c>
      <c r="BE469" s="144">
        <f>IF(N469="základní",J469,0)</f>
        <v>0</v>
      </c>
      <c r="BF469" s="144">
        <f>IF(N469="snížená",J469,0)</f>
        <v>0</v>
      </c>
      <c r="BG469" s="144">
        <f>IF(N469="zákl. přenesená",J469,0)</f>
        <v>0</v>
      </c>
      <c r="BH469" s="144">
        <f>IF(N469="sníž. přenesená",J469,0)</f>
        <v>0</v>
      </c>
      <c r="BI469" s="144">
        <f>IF(N469="nulová",J469,0)</f>
        <v>0</v>
      </c>
      <c r="BJ469" s="16" t="s">
        <v>86</v>
      </c>
      <c r="BK469" s="144">
        <f>ROUND(I469*H469,2)</f>
        <v>0</v>
      </c>
      <c r="BL469" s="16" t="s">
        <v>256</v>
      </c>
      <c r="BM469" s="272" t="s">
        <v>1079</v>
      </c>
    </row>
    <row r="470" spans="1:65" s="2" customFormat="1" ht="16.5" customHeight="1">
      <c r="A470" s="39"/>
      <c r="B470" s="40"/>
      <c r="C470" s="260" t="s">
        <v>1080</v>
      </c>
      <c r="D470" s="260" t="s">
        <v>176</v>
      </c>
      <c r="E470" s="261" t="s">
        <v>1081</v>
      </c>
      <c r="F470" s="262" t="s">
        <v>1082</v>
      </c>
      <c r="G470" s="263" t="s">
        <v>365</v>
      </c>
      <c r="H470" s="264">
        <v>13</v>
      </c>
      <c r="I470" s="265"/>
      <c r="J470" s="266">
        <f>ROUND(I470*H470,2)</f>
        <v>0</v>
      </c>
      <c r="K470" s="267"/>
      <c r="L470" s="42"/>
      <c r="M470" s="268" t="s">
        <v>1</v>
      </c>
      <c r="N470" s="269" t="s">
        <v>43</v>
      </c>
      <c r="O470" s="92"/>
      <c r="P470" s="270">
        <f>O470*H470</f>
        <v>0</v>
      </c>
      <c r="Q470" s="270">
        <v>0.00027</v>
      </c>
      <c r="R470" s="270">
        <f>Q470*H470</f>
        <v>0.00351</v>
      </c>
      <c r="S470" s="270">
        <v>0</v>
      </c>
      <c r="T470" s="271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72" t="s">
        <v>256</v>
      </c>
      <c r="AT470" s="272" t="s">
        <v>176</v>
      </c>
      <c r="AU470" s="272" t="s">
        <v>88</v>
      </c>
      <c r="AY470" s="16" t="s">
        <v>174</v>
      </c>
      <c r="BE470" s="144">
        <f>IF(N470="základní",J470,0)</f>
        <v>0</v>
      </c>
      <c r="BF470" s="144">
        <f>IF(N470="snížená",J470,0)</f>
        <v>0</v>
      </c>
      <c r="BG470" s="144">
        <f>IF(N470="zákl. přenesená",J470,0)</f>
        <v>0</v>
      </c>
      <c r="BH470" s="144">
        <f>IF(N470="sníž. přenesená",J470,0)</f>
        <v>0</v>
      </c>
      <c r="BI470" s="144">
        <f>IF(N470="nulová",J470,0)</f>
        <v>0</v>
      </c>
      <c r="BJ470" s="16" t="s">
        <v>86</v>
      </c>
      <c r="BK470" s="144">
        <f>ROUND(I470*H470,2)</f>
        <v>0</v>
      </c>
      <c r="BL470" s="16" t="s">
        <v>256</v>
      </c>
      <c r="BM470" s="272" t="s">
        <v>1083</v>
      </c>
    </row>
    <row r="471" spans="1:47" s="2" customFormat="1" ht="12">
      <c r="A471" s="39"/>
      <c r="B471" s="40"/>
      <c r="C471" s="41"/>
      <c r="D471" s="273" t="s">
        <v>182</v>
      </c>
      <c r="E471" s="41"/>
      <c r="F471" s="274" t="s">
        <v>1084</v>
      </c>
      <c r="G471" s="41"/>
      <c r="H471" s="41"/>
      <c r="I471" s="160"/>
      <c r="J471" s="41"/>
      <c r="K471" s="41"/>
      <c r="L471" s="42"/>
      <c r="M471" s="275"/>
      <c r="N471" s="276"/>
      <c r="O471" s="92"/>
      <c r="P471" s="92"/>
      <c r="Q471" s="92"/>
      <c r="R471" s="92"/>
      <c r="S471" s="92"/>
      <c r="T471" s="93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T471" s="16" t="s">
        <v>182</v>
      </c>
      <c r="AU471" s="16" t="s">
        <v>88</v>
      </c>
    </row>
    <row r="472" spans="1:65" s="2" customFormat="1" ht="21.75" customHeight="1">
      <c r="A472" s="39"/>
      <c r="B472" s="40"/>
      <c r="C472" s="288" t="s">
        <v>1085</v>
      </c>
      <c r="D472" s="288" t="s">
        <v>199</v>
      </c>
      <c r="E472" s="289" t="s">
        <v>1086</v>
      </c>
      <c r="F472" s="290" t="s">
        <v>1087</v>
      </c>
      <c r="G472" s="291" t="s">
        <v>365</v>
      </c>
      <c r="H472" s="292">
        <v>7</v>
      </c>
      <c r="I472" s="293"/>
      <c r="J472" s="294">
        <f>ROUND(I472*H472,2)</f>
        <v>0</v>
      </c>
      <c r="K472" s="295"/>
      <c r="L472" s="296"/>
      <c r="M472" s="297" t="s">
        <v>1</v>
      </c>
      <c r="N472" s="298" t="s">
        <v>43</v>
      </c>
      <c r="O472" s="92"/>
      <c r="P472" s="270">
        <f>O472*H472</f>
        <v>0</v>
      </c>
      <c r="Q472" s="270">
        <v>0.036</v>
      </c>
      <c r="R472" s="270">
        <f>Q472*H472</f>
        <v>0.252</v>
      </c>
      <c r="S472" s="270">
        <v>0</v>
      </c>
      <c r="T472" s="271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72" t="s">
        <v>335</v>
      </c>
      <c r="AT472" s="272" t="s">
        <v>199</v>
      </c>
      <c r="AU472" s="272" t="s">
        <v>88</v>
      </c>
      <c r="AY472" s="16" t="s">
        <v>174</v>
      </c>
      <c r="BE472" s="144">
        <f>IF(N472="základní",J472,0)</f>
        <v>0</v>
      </c>
      <c r="BF472" s="144">
        <f>IF(N472="snížená",J472,0)</f>
        <v>0</v>
      </c>
      <c r="BG472" s="144">
        <f>IF(N472="zákl. přenesená",J472,0)</f>
        <v>0</v>
      </c>
      <c r="BH472" s="144">
        <f>IF(N472="sníž. přenesená",J472,0)</f>
        <v>0</v>
      </c>
      <c r="BI472" s="144">
        <f>IF(N472="nulová",J472,0)</f>
        <v>0</v>
      </c>
      <c r="BJ472" s="16" t="s">
        <v>86</v>
      </c>
      <c r="BK472" s="144">
        <f>ROUND(I472*H472,2)</f>
        <v>0</v>
      </c>
      <c r="BL472" s="16" t="s">
        <v>256</v>
      </c>
      <c r="BM472" s="272" t="s">
        <v>1088</v>
      </c>
    </row>
    <row r="473" spans="1:65" s="2" customFormat="1" ht="21.75" customHeight="1">
      <c r="A473" s="39"/>
      <c r="B473" s="40"/>
      <c r="C473" s="288" t="s">
        <v>1089</v>
      </c>
      <c r="D473" s="288" t="s">
        <v>199</v>
      </c>
      <c r="E473" s="289" t="s">
        <v>1090</v>
      </c>
      <c r="F473" s="290" t="s">
        <v>1091</v>
      </c>
      <c r="G473" s="291" t="s">
        <v>365</v>
      </c>
      <c r="H473" s="292">
        <v>6</v>
      </c>
      <c r="I473" s="293"/>
      <c r="J473" s="294">
        <f>ROUND(I473*H473,2)</f>
        <v>0</v>
      </c>
      <c r="K473" s="295"/>
      <c r="L473" s="296"/>
      <c r="M473" s="297" t="s">
        <v>1</v>
      </c>
      <c r="N473" s="298" t="s">
        <v>43</v>
      </c>
      <c r="O473" s="92"/>
      <c r="P473" s="270">
        <f>O473*H473</f>
        <v>0</v>
      </c>
      <c r="Q473" s="270">
        <v>0.036</v>
      </c>
      <c r="R473" s="270">
        <f>Q473*H473</f>
        <v>0.21599999999999997</v>
      </c>
      <c r="S473" s="270">
        <v>0</v>
      </c>
      <c r="T473" s="271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72" t="s">
        <v>335</v>
      </c>
      <c r="AT473" s="272" t="s">
        <v>199</v>
      </c>
      <c r="AU473" s="272" t="s">
        <v>88</v>
      </c>
      <c r="AY473" s="16" t="s">
        <v>174</v>
      </c>
      <c r="BE473" s="144">
        <f>IF(N473="základní",J473,0)</f>
        <v>0</v>
      </c>
      <c r="BF473" s="144">
        <f>IF(N473="snížená",J473,0)</f>
        <v>0</v>
      </c>
      <c r="BG473" s="144">
        <f>IF(N473="zákl. přenesená",J473,0)</f>
        <v>0</v>
      </c>
      <c r="BH473" s="144">
        <f>IF(N473="sníž. přenesená",J473,0)</f>
        <v>0</v>
      </c>
      <c r="BI473" s="144">
        <f>IF(N473="nulová",J473,0)</f>
        <v>0</v>
      </c>
      <c r="BJ473" s="16" t="s">
        <v>86</v>
      </c>
      <c r="BK473" s="144">
        <f>ROUND(I473*H473,2)</f>
        <v>0</v>
      </c>
      <c r="BL473" s="16" t="s">
        <v>256</v>
      </c>
      <c r="BM473" s="272" t="s">
        <v>1092</v>
      </c>
    </row>
    <row r="474" spans="1:65" s="2" customFormat="1" ht="16.5" customHeight="1">
      <c r="A474" s="39"/>
      <c r="B474" s="40"/>
      <c r="C474" s="288" t="s">
        <v>1093</v>
      </c>
      <c r="D474" s="288" t="s">
        <v>199</v>
      </c>
      <c r="E474" s="289" t="s">
        <v>1094</v>
      </c>
      <c r="F474" s="290" t="s">
        <v>1095</v>
      </c>
      <c r="G474" s="291" t="s">
        <v>365</v>
      </c>
      <c r="H474" s="292">
        <v>13</v>
      </c>
      <c r="I474" s="293"/>
      <c r="J474" s="294">
        <f>ROUND(I474*H474,2)</f>
        <v>0</v>
      </c>
      <c r="K474" s="295"/>
      <c r="L474" s="296"/>
      <c r="M474" s="297" t="s">
        <v>1</v>
      </c>
      <c r="N474" s="298" t="s">
        <v>43</v>
      </c>
      <c r="O474" s="92"/>
      <c r="P474" s="270">
        <f>O474*H474</f>
        <v>0</v>
      </c>
      <c r="Q474" s="270">
        <v>0.01047</v>
      </c>
      <c r="R474" s="270">
        <f>Q474*H474</f>
        <v>0.13611</v>
      </c>
      <c r="S474" s="270">
        <v>0</v>
      </c>
      <c r="T474" s="271">
        <f>S474*H474</f>
        <v>0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72" t="s">
        <v>335</v>
      </c>
      <c r="AT474" s="272" t="s">
        <v>199</v>
      </c>
      <c r="AU474" s="272" t="s">
        <v>88</v>
      </c>
      <c r="AY474" s="16" t="s">
        <v>174</v>
      </c>
      <c r="BE474" s="144">
        <f>IF(N474="základní",J474,0)</f>
        <v>0</v>
      </c>
      <c r="BF474" s="144">
        <f>IF(N474="snížená",J474,0)</f>
        <v>0</v>
      </c>
      <c r="BG474" s="144">
        <f>IF(N474="zákl. přenesená",J474,0)</f>
        <v>0</v>
      </c>
      <c r="BH474" s="144">
        <f>IF(N474="sníž. přenesená",J474,0)</f>
        <v>0</v>
      </c>
      <c r="BI474" s="144">
        <f>IF(N474="nulová",J474,0)</f>
        <v>0</v>
      </c>
      <c r="BJ474" s="16" t="s">
        <v>86</v>
      </c>
      <c r="BK474" s="144">
        <f>ROUND(I474*H474,2)</f>
        <v>0</v>
      </c>
      <c r="BL474" s="16" t="s">
        <v>256</v>
      </c>
      <c r="BM474" s="272" t="s">
        <v>1096</v>
      </c>
    </row>
    <row r="475" spans="1:65" s="2" customFormat="1" ht="21.75" customHeight="1">
      <c r="A475" s="39"/>
      <c r="B475" s="40"/>
      <c r="C475" s="288" t="s">
        <v>1097</v>
      </c>
      <c r="D475" s="288" t="s">
        <v>199</v>
      </c>
      <c r="E475" s="289" t="s">
        <v>1098</v>
      </c>
      <c r="F475" s="290" t="s">
        <v>1099</v>
      </c>
      <c r="G475" s="291" t="s">
        <v>365</v>
      </c>
      <c r="H475" s="292">
        <v>13</v>
      </c>
      <c r="I475" s="293"/>
      <c r="J475" s="294">
        <f>ROUND(I475*H475,2)</f>
        <v>0</v>
      </c>
      <c r="K475" s="295"/>
      <c r="L475" s="296"/>
      <c r="M475" s="297" t="s">
        <v>1</v>
      </c>
      <c r="N475" s="298" t="s">
        <v>43</v>
      </c>
      <c r="O475" s="92"/>
      <c r="P475" s="270">
        <f>O475*H475</f>
        <v>0</v>
      </c>
      <c r="Q475" s="270">
        <v>0.00082</v>
      </c>
      <c r="R475" s="270">
        <f>Q475*H475</f>
        <v>0.01066</v>
      </c>
      <c r="S475" s="270">
        <v>0</v>
      </c>
      <c r="T475" s="271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72" t="s">
        <v>335</v>
      </c>
      <c r="AT475" s="272" t="s">
        <v>199</v>
      </c>
      <c r="AU475" s="272" t="s">
        <v>88</v>
      </c>
      <c r="AY475" s="16" t="s">
        <v>174</v>
      </c>
      <c r="BE475" s="144">
        <f>IF(N475="základní",J475,0)</f>
        <v>0</v>
      </c>
      <c r="BF475" s="144">
        <f>IF(N475="snížená",J475,0)</f>
        <v>0</v>
      </c>
      <c r="BG475" s="144">
        <f>IF(N475="zákl. přenesená",J475,0)</f>
        <v>0</v>
      </c>
      <c r="BH475" s="144">
        <f>IF(N475="sníž. přenesená",J475,0)</f>
        <v>0</v>
      </c>
      <c r="BI475" s="144">
        <f>IF(N475="nulová",J475,0)</f>
        <v>0</v>
      </c>
      <c r="BJ475" s="16" t="s">
        <v>86</v>
      </c>
      <c r="BK475" s="144">
        <f>ROUND(I475*H475,2)</f>
        <v>0</v>
      </c>
      <c r="BL475" s="16" t="s">
        <v>256</v>
      </c>
      <c r="BM475" s="272" t="s">
        <v>1100</v>
      </c>
    </row>
    <row r="476" spans="1:65" s="2" customFormat="1" ht="21.75" customHeight="1">
      <c r="A476" s="39"/>
      <c r="B476" s="40"/>
      <c r="C476" s="288" t="s">
        <v>1101</v>
      </c>
      <c r="D476" s="288" t="s">
        <v>199</v>
      </c>
      <c r="E476" s="289" t="s">
        <v>1102</v>
      </c>
      <c r="F476" s="290" t="s">
        <v>1103</v>
      </c>
      <c r="G476" s="291" t="s">
        <v>365</v>
      </c>
      <c r="H476" s="292">
        <v>1</v>
      </c>
      <c r="I476" s="293"/>
      <c r="J476" s="294">
        <f>ROUND(I476*H476,2)</f>
        <v>0</v>
      </c>
      <c r="K476" s="295"/>
      <c r="L476" s="296"/>
      <c r="M476" s="297" t="s">
        <v>1</v>
      </c>
      <c r="N476" s="298" t="s">
        <v>43</v>
      </c>
      <c r="O476" s="92"/>
      <c r="P476" s="270">
        <f>O476*H476</f>
        <v>0</v>
      </c>
      <c r="Q476" s="270">
        <v>0.00052</v>
      </c>
      <c r="R476" s="270">
        <f>Q476*H476</f>
        <v>0.00052</v>
      </c>
      <c r="S476" s="270">
        <v>0</v>
      </c>
      <c r="T476" s="271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72" t="s">
        <v>335</v>
      </c>
      <c r="AT476" s="272" t="s">
        <v>199</v>
      </c>
      <c r="AU476" s="272" t="s">
        <v>88</v>
      </c>
      <c r="AY476" s="16" t="s">
        <v>174</v>
      </c>
      <c r="BE476" s="144">
        <f>IF(N476="základní",J476,0)</f>
        <v>0</v>
      </c>
      <c r="BF476" s="144">
        <f>IF(N476="snížená",J476,0)</f>
        <v>0</v>
      </c>
      <c r="BG476" s="144">
        <f>IF(N476="zákl. přenesená",J476,0)</f>
        <v>0</v>
      </c>
      <c r="BH476" s="144">
        <f>IF(N476="sníž. přenesená",J476,0)</f>
        <v>0</v>
      </c>
      <c r="BI476" s="144">
        <f>IF(N476="nulová",J476,0)</f>
        <v>0</v>
      </c>
      <c r="BJ476" s="16" t="s">
        <v>86</v>
      </c>
      <c r="BK476" s="144">
        <f>ROUND(I476*H476,2)</f>
        <v>0</v>
      </c>
      <c r="BL476" s="16" t="s">
        <v>256</v>
      </c>
      <c r="BM476" s="272" t="s">
        <v>1104</v>
      </c>
    </row>
    <row r="477" spans="1:65" s="2" customFormat="1" ht="16.5" customHeight="1">
      <c r="A477" s="39"/>
      <c r="B477" s="40"/>
      <c r="C477" s="288" t="s">
        <v>1105</v>
      </c>
      <c r="D477" s="288" t="s">
        <v>199</v>
      </c>
      <c r="E477" s="289" t="s">
        <v>1106</v>
      </c>
      <c r="F477" s="290" t="s">
        <v>1107</v>
      </c>
      <c r="G477" s="291" t="s">
        <v>365</v>
      </c>
      <c r="H477" s="292">
        <v>12</v>
      </c>
      <c r="I477" s="293"/>
      <c r="J477" s="294">
        <f>ROUND(I477*H477,2)</f>
        <v>0</v>
      </c>
      <c r="K477" s="295"/>
      <c r="L477" s="296"/>
      <c r="M477" s="297" t="s">
        <v>1</v>
      </c>
      <c r="N477" s="298" t="s">
        <v>43</v>
      </c>
      <c r="O477" s="92"/>
      <c r="P477" s="270">
        <f>O477*H477</f>
        <v>0</v>
      </c>
      <c r="Q477" s="270">
        <v>0.001</v>
      </c>
      <c r="R477" s="270">
        <f>Q477*H477</f>
        <v>0.012</v>
      </c>
      <c r="S477" s="270">
        <v>0</v>
      </c>
      <c r="T477" s="271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72" t="s">
        <v>335</v>
      </c>
      <c r="AT477" s="272" t="s">
        <v>199</v>
      </c>
      <c r="AU477" s="272" t="s">
        <v>88</v>
      </c>
      <c r="AY477" s="16" t="s">
        <v>174</v>
      </c>
      <c r="BE477" s="144">
        <f>IF(N477="základní",J477,0)</f>
        <v>0</v>
      </c>
      <c r="BF477" s="144">
        <f>IF(N477="snížená",J477,0)</f>
        <v>0</v>
      </c>
      <c r="BG477" s="144">
        <f>IF(N477="zákl. přenesená",J477,0)</f>
        <v>0</v>
      </c>
      <c r="BH477" s="144">
        <f>IF(N477="sníž. přenesená",J477,0)</f>
        <v>0</v>
      </c>
      <c r="BI477" s="144">
        <f>IF(N477="nulová",J477,0)</f>
        <v>0</v>
      </c>
      <c r="BJ477" s="16" t="s">
        <v>86</v>
      </c>
      <c r="BK477" s="144">
        <f>ROUND(I477*H477,2)</f>
        <v>0</v>
      </c>
      <c r="BL477" s="16" t="s">
        <v>256</v>
      </c>
      <c r="BM477" s="272" t="s">
        <v>1108</v>
      </c>
    </row>
    <row r="478" spans="1:65" s="2" customFormat="1" ht="16.5" customHeight="1">
      <c r="A478" s="39"/>
      <c r="B478" s="40"/>
      <c r="C478" s="288" t="s">
        <v>1109</v>
      </c>
      <c r="D478" s="288" t="s">
        <v>199</v>
      </c>
      <c r="E478" s="289" t="s">
        <v>1110</v>
      </c>
      <c r="F478" s="290" t="s">
        <v>1111</v>
      </c>
      <c r="G478" s="291" t="s">
        <v>365</v>
      </c>
      <c r="H478" s="292">
        <v>6</v>
      </c>
      <c r="I478" s="293"/>
      <c r="J478" s="294">
        <f>ROUND(I478*H478,2)</f>
        <v>0</v>
      </c>
      <c r="K478" s="295"/>
      <c r="L478" s="296"/>
      <c r="M478" s="297" t="s">
        <v>1</v>
      </c>
      <c r="N478" s="298" t="s">
        <v>43</v>
      </c>
      <c r="O478" s="92"/>
      <c r="P478" s="270">
        <f>O478*H478</f>
        <v>0</v>
      </c>
      <c r="Q478" s="270">
        <v>0.0017</v>
      </c>
      <c r="R478" s="270">
        <f>Q478*H478</f>
        <v>0.010199999999999999</v>
      </c>
      <c r="S478" s="270">
        <v>0</v>
      </c>
      <c r="T478" s="271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72" t="s">
        <v>335</v>
      </c>
      <c r="AT478" s="272" t="s">
        <v>199</v>
      </c>
      <c r="AU478" s="272" t="s">
        <v>88</v>
      </c>
      <c r="AY478" s="16" t="s">
        <v>174</v>
      </c>
      <c r="BE478" s="144">
        <f>IF(N478="základní",J478,0)</f>
        <v>0</v>
      </c>
      <c r="BF478" s="144">
        <f>IF(N478="snížená",J478,0)</f>
        <v>0</v>
      </c>
      <c r="BG478" s="144">
        <f>IF(N478="zákl. přenesená",J478,0)</f>
        <v>0</v>
      </c>
      <c r="BH478" s="144">
        <f>IF(N478="sníž. přenesená",J478,0)</f>
        <v>0</v>
      </c>
      <c r="BI478" s="144">
        <f>IF(N478="nulová",J478,0)</f>
        <v>0</v>
      </c>
      <c r="BJ478" s="16" t="s">
        <v>86</v>
      </c>
      <c r="BK478" s="144">
        <f>ROUND(I478*H478,2)</f>
        <v>0</v>
      </c>
      <c r="BL478" s="16" t="s">
        <v>256</v>
      </c>
      <c r="BM478" s="272" t="s">
        <v>1112</v>
      </c>
    </row>
    <row r="479" spans="1:65" s="2" customFormat="1" ht="16.5" customHeight="1">
      <c r="A479" s="39"/>
      <c r="B479" s="40"/>
      <c r="C479" s="288" t="s">
        <v>1113</v>
      </c>
      <c r="D479" s="288" t="s">
        <v>199</v>
      </c>
      <c r="E479" s="289" t="s">
        <v>1114</v>
      </c>
      <c r="F479" s="290" t="s">
        <v>1115</v>
      </c>
      <c r="G479" s="291" t="s">
        <v>365</v>
      </c>
      <c r="H479" s="292">
        <v>1</v>
      </c>
      <c r="I479" s="293"/>
      <c r="J479" s="294">
        <f>ROUND(I479*H479,2)</f>
        <v>0</v>
      </c>
      <c r="K479" s="295"/>
      <c r="L479" s="296"/>
      <c r="M479" s="297" t="s">
        <v>1</v>
      </c>
      <c r="N479" s="298" t="s">
        <v>43</v>
      </c>
      <c r="O479" s="92"/>
      <c r="P479" s="270">
        <f>O479*H479</f>
        <v>0</v>
      </c>
      <c r="Q479" s="270">
        <v>0.00059</v>
      </c>
      <c r="R479" s="270">
        <f>Q479*H479</f>
        <v>0.00059</v>
      </c>
      <c r="S479" s="270">
        <v>0</v>
      </c>
      <c r="T479" s="271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72" t="s">
        <v>335</v>
      </c>
      <c r="AT479" s="272" t="s">
        <v>199</v>
      </c>
      <c r="AU479" s="272" t="s">
        <v>88</v>
      </c>
      <c r="AY479" s="16" t="s">
        <v>174</v>
      </c>
      <c r="BE479" s="144">
        <f>IF(N479="základní",J479,0)</f>
        <v>0</v>
      </c>
      <c r="BF479" s="144">
        <f>IF(N479="snížená",J479,0)</f>
        <v>0</v>
      </c>
      <c r="BG479" s="144">
        <f>IF(N479="zákl. přenesená",J479,0)</f>
        <v>0</v>
      </c>
      <c r="BH479" s="144">
        <f>IF(N479="sníž. přenesená",J479,0)</f>
        <v>0</v>
      </c>
      <c r="BI479" s="144">
        <f>IF(N479="nulová",J479,0)</f>
        <v>0</v>
      </c>
      <c r="BJ479" s="16" t="s">
        <v>86</v>
      </c>
      <c r="BK479" s="144">
        <f>ROUND(I479*H479,2)</f>
        <v>0</v>
      </c>
      <c r="BL479" s="16" t="s">
        <v>256</v>
      </c>
      <c r="BM479" s="272" t="s">
        <v>1116</v>
      </c>
    </row>
    <row r="480" spans="1:65" s="2" customFormat="1" ht="16.5" customHeight="1">
      <c r="A480" s="39"/>
      <c r="B480" s="40"/>
      <c r="C480" s="260" t="s">
        <v>1117</v>
      </c>
      <c r="D480" s="260" t="s">
        <v>176</v>
      </c>
      <c r="E480" s="261" t="s">
        <v>1118</v>
      </c>
      <c r="F480" s="262" t="s">
        <v>1119</v>
      </c>
      <c r="G480" s="263" t="s">
        <v>365</v>
      </c>
      <c r="H480" s="264">
        <v>2</v>
      </c>
      <c r="I480" s="265"/>
      <c r="J480" s="266">
        <f>ROUND(I480*H480,2)</f>
        <v>0</v>
      </c>
      <c r="K480" s="267"/>
      <c r="L480" s="42"/>
      <c r="M480" s="268" t="s">
        <v>1</v>
      </c>
      <c r="N480" s="269" t="s">
        <v>43</v>
      </c>
      <c r="O480" s="92"/>
      <c r="P480" s="270">
        <f>O480*H480</f>
        <v>0</v>
      </c>
      <c r="Q480" s="270">
        <v>0</v>
      </c>
      <c r="R480" s="270">
        <f>Q480*H480</f>
        <v>0</v>
      </c>
      <c r="S480" s="270">
        <v>0.0417</v>
      </c>
      <c r="T480" s="271">
        <f>S480*H480</f>
        <v>0.0834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72" t="s">
        <v>256</v>
      </c>
      <c r="AT480" s="272" t="s">
        <v>176</v>
      </c>
      <c r="AU480" s="272" t="s">
        <v>88</v>
      </c>
      <c r="AY480" s="16" t="s">
        <v>174</v>
      </c>
      <c r="BE480" s="144">
        <f>IF(N480="základní",J480,0)</f>
        <v>0</v>
      </c>
      <c r="BF480" s="144">
        <f>IF(N480="snížená",J480,0)</f>
        <v>0</v>
      </c>
      <c r="BG480" s="144">
        <f>IF(N480="zákl. přenesená",J480,0)</f>
        <v>0</v>
      </c>
      <c r="BH480" s="144">
        <f>IF(N480="sníž. přenesená",J480,0)</f>
        <v>0</v>
      </c>
      <c r="BI480" s="144">
        <f>IF(N480="nulová",J480,0)</f>
        <v>0</v>
      </c>
      <c r="BJ480" s="16" t="s">
        <v>86</v>
      </c>
      <c r="BK480" s="144">
        <f>ROUND(I480*H480,2)</f>
        <v>0</v>
      </c>
      <c r="BL480" s="16" t="s">
        <v>256</v>
      </c>
      <c r="BM480" s="272" t="s">
        <v>1120</v>
      </c>
    </row>
    <row r="481" spans="1:65" s="2" customFormat="1" ht="21.75" customHeight="1">
      <c r="A481" s="39"/>
      <c r="B481" s="40"/>
      <c r="C481" s="260" t="s">
        <v>1121</v>
      </c>
      <c r="D481" s="260" t="s">
        <v>176</v>
      </c>
      <c r="E481" s="261" t="s">
        <v>1122</v>
      </c>
      <c r="F481" s="262" t="s">
        <v>1123</v>
      </c>
      <c r="G481" s="263" t="s">
        <v>365</v>
      </c>
      <c r="H481" s="264">
        <v>7</v>
      </c>
      <c r="I481" s="265"/>
      <c r="J481" s="266">
        <f>ROUND(I481*H481,2)</f>
        <v>0</v>
      </c>
      <c r="K481" s="267"/>
      <c r="L481" s="42"/>
      <c r="M481" s="268" t="s">
        <v>1</v>
      </c>
      <c r="N481" s="269" t="s">
        <v>43</v>
      </c>
      <c r="O481" s="92"/>
      <c r="P481" s="270">
        <f>O481*H481</f>
        <v>0</v>
      </c>
      <c r="Q481" s="270">
        <v>0.00047</v>
      </c>
      <c r="R481" s="270">
        <f>Q481*H481</f>
        <v>0.00329</v>
      </c>
      <c r="S481" s="270">
        <v>0</v>
      </c>
      <c r="T481" s="271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72" t="s">
        <v>256</v>
      </c>
      <c r="AT481" s="272" t="s">
        <v>176</v>
      </c>
      <c r="AU481" s="272" t="s">
        <v>88</v>
      </c>
      <c r="AY481" s="16" t="s">
        <v>174</v>
      </c>
      <c r="BE481" s="144">
        <f>IF(N481="základní",J481,0)</f>
        <v>0</v>
      </c>
      <c r="BF481" s="144">
        <f>IF(N481="snížená",J481,0)</f>
        <v>0</v>
      </c>
      <c r="BG481" s="144">
        <f>IF(N481="zákl. přenesená",J481,0)</f>
        <v>0</v>
      </c>
      <c r="BH481" s="144">
        <f>IF(N481="sníž. přenesená",J481,0)</f>
        <v>0</v>
      </c>
      <c r="BI481" s="144">
        <f>IF(N481="nulová",J481,0)</f>
        <v>0</v>
      </c>
      <c r="BJ481" s="16" t="s">
        <v>86</v>
      </c>
      <c r="BK481" s="144">
        <f>ROUND(I481*H481,2)</f>
        <v>0</v>
      </c>
      <c r="BL481" s="16" t="s">
        <v>256</v>
      </c>
      <c r="BM481" s="272" t="s">
        <v>1124</v>
      </c>
    </row>
    <row r="482" spans="1:65" s="2" customFormat="1" ht="21.75" customHeight="1">
      <c r="A482" s="39"/>
      <c r="B482" s="40"/>
      <c r="C482" s="288" t="s">
        <v>1125</v>
      </c>
      <c r="D482" s="288" t="s">
        <v>199</v>
      </c>
      <c r="E482" s="289" t="s">
        <v>1126</v>
      </c>
      <c r="F482" s="290" t="s">
        <v>1127</v>
      </c>
      <c r="G482" s="291" t="s">
        <v>365</v>
      </c>
      <c r="H482" s="292">
        <v>7</v>
      </c>
      <c r="I482" s="293"/>
      <c r="J482" s="294">
        <f>ROUND(I482*H482,2)</f>
        <v>0</v>
      </c>
      <c r="K482" s="295"/>
      <c r="L482" s="296"/>
      <c r="M482" s="297" t="s">
        <v>1</v>
      </c>
      <c r="N482" s="298" t="s">
        <v>43</v>
      </c>
      <c r="O482" s="92"/>
      <c r="P482" s="270">
        <f>O482*H482</f>
        <v>0</v>
      </c>
      <c r="Q482" s="270">
        <v>0.016</v>
      </c>
      <c r="R482" s="270">
        <f>Q482*H482</f>
        <v>0.112</v>
      </c>
      <c r="S482" s="270">
        <v>0</v>
      </c>
      <c r="T482" s="271">
        <f>S482*H482</f>
        <v>0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R482" s="272" t="s">
        <v>335</v>
      </c>
      <c r="AT482" s="272" t="s">
        <v>199</v>
      </c>
      <c r="AU482" s="272" t="s">
        <v>88</v>
      </c>
      <c r="AY482" s="16" t="s">
        <v>174</v>
      </c>
      <c r="BE482" s="144">
        <f>IF(N482="základní",J482,0)</f>
        <v>0</v>
      </c>
      <c r="BF482" s="144">
        <f>IF(N482="snížená",J482,0)</f>
        <v>0</v>
      </c>
      <c r="BG482" s="144">
        <f>IF(N482="zákl. přenesená",J482,0)</f>
        <v>0</v>
      </c>
      <c r="BH482" s="144">
        <f>IF(N482="sníž. přenesená",J482,0)</f>
        <v>0</v>
      </c>
      <c r="BI482" s="144">
        <f>IF(N482="nulová",J482,0)</f>
        <v>0</v>
      </c>
      <c r="BJ482" s="16" t="s">
        <v>86</v>
      </c>
      <c r="BK482" s="144">
        <f>ROUND(I482*H482,2)</f>
        <v>0</v>
      </c>
      <c r="BL482" s="16" t="s">
        <v>256</v>
      </c>
      <c r="BM482" s="272" t="s">
        <v>1128</v>
      </c>
    </row>
    <row r="483" spans="1:65" s="2" customFormat="1" ht="21.75" customHeight="1">
      <c r="A483" s="39"/>
      <c r="B483" s="40"/>
      <c r="C483" s="260" t="s">
        <v>1129</v>
      </c>
      <c r="D483" s="260" t="s">
        <v>176</v>
      </c>
      <c r="E483" s="261" t="s">
        <v>1130</v>
      </c>
      <c r="F483" s="262" t="s">
        <v>1131</v>
      </c>
      <c r="G483" s="263" t="s">
        <v>365</v>
      </c>
      <c r="H483" s="264">
        <v>2</v>
      </c>
      <c r="I483" s="265"/>
      <c r="J483" s="266">
        <f>ROUND(I483*H483,2)</f>
        <v>0</v>
      </c>
      <c r="K483" s="267"/>
      <c r="L483" s="42"/>
      <c r="M483" s="268" t="s">
        <v>1</v>
      </c>
      <c r="N483" s="269" t="s">
        <v>43</v>
      </c>
      <c r="O483" s="92"/>
      <c r="P483" s="270">
        <f>O483*H483</f>
        <v>0</v>
      </c>
      <c r="Q483" s="270">
        <v>0</v>
      </c>
      <c r="R483" s="270">
        <f>Q483*H483</f>
        <v>0</v>
      </c>
      <c r="S483" s="270">
        <v>0</v>
      </c>
      <c r="T483" s="271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72" t="s">
        <v>256</v>
      </c>
      <c r="AT483" s="272" t="s">
        <v>176</v>
      </c>
      <c r="AU483" s="272" t="s">
        <v>88</v>
      </c>
      <c r="AY483" s="16" t="s">
        <v>174</v>
      </c>
      <c r="BE483" s="144">
        <f>IF(N483="základní",J483,0)</f>
        <v>0</v>
      </c>
      <c r="BF483" s="144">
        <f>IF(N483="snížená",J483,0)</f>
        <v>0</v>
      </c>
      <c r="BG483" s="144">
        <f>IF(N483="zákl. přenesená",J483,0)</f>
        <v>0</v>
      </c>
      <c r="BH483" s="144">
        <f>IF(N483="sníž. přenesená",J483,0)</f>
        <v>0</v>
      </c>
      <c r="BI483" s="144">
        <f>IF(N483="nulová",J483,0)</f>
        <v>0</v>
      </c>
      <c r="BJ483" s="16" t="s">
        <v>86</v>
      </c>
      <c r="BK483" s="144">
        <f>ROUND(I483*H483,2)</f>
        <v>0</v>
      </c>
      <c r="BL483" s="16" t="s">
        <v>256</v>
      </c>
      <c r="BM483" s="272" t="s">
        <v>1132</v>
      </c>
    </row>
    <row r="484" spans="1:65" s="2" customFormat="1" ht="16.5" customHeight="1">
      <c r="A484" s="39"/>
      <c r="B484" s="40"/>
      <c r="C484" s="288" t="s">
        <v>1133</v>
      </c>
      <c r="D484" s="288" t="s">
        <v>199</v>
      </c>
      <c r="E484" s="289" t="s">
        <v>1134</v>
      </c>
      <c r="F484" s="290" t="s">
        <v>1135</v>
      </c>
      <c r="G484" s="291" t="s">
        <v>338</v>
      </c>
      <c r="H484" s="292">
        <v>2.4</v>
      </c>
      <c r="I484" s="293"/>
      <c r="J484" s="294">
        <f>ROUND(I484*H484,2)</f>
        <v>0</v>
      </c>
      <c r="K484" s="295"/>
      <c r="L484" s="296"/>
      <c r="M484" s="297" t="s">
        <v>1</v>
      </c>
      <c r="N484" s="298" t="s">
        <v>43</v>
      </c>
      <c r="O484" s="92"/>
      <c r="P484" s="270">
        <f>O484*H484</f>
        <v>0</v>
      </c>
      <c r="Q484" s="270">
        <v>0.003</v>
      </c>
      <c r="R484" s="270">
        <f>Q484*H484</f>
        <v>0.0072</v>
      </c>
      <c r="S484" s="270">
        <v>0</v>
      </c>
      <c r="T484" s="271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72" t="s">
        <v>335</v>
      </c>
      <c r="AT484" s="272" t="s">
        <v>199</v>
      </c>
      <c r="AU484" s="272" t="s">
        <v>88</v>
      </c>
      <c r="AY484" s="16" t="s">
        <v>174</v>
      </c>
      <c r="BE484" s="144">
        <f>IF(N484="základní",J484,0)</f>
        <v>0</v>
      </c>
      <c r="BF484" s="144">
        <f>IF(N484="snížená",J484,0)</f>
        <v>0</v>
      </c>
      <c r="BG484" s="144">
        <f>IF(N484="zákl. přenesená",J484,0)</f>
        <v>0</v>
      </c>
      <c r="BH484" s="144">
        <f>IF(N484="sníž. přenesená",J484,0)</f>
        <v>0</v>
      </c>
      <c r="BI484" s="144">
        <f>IF(N484="nulová",J484,0)</f>
        <v>0</v>
      </c>
      <c r="BJ484" s="16" t="s">
        <v>86</v>
      </c>
      <c r="BK484" s="144">
        <f>ROUND(I484*H484,2)</f>
        <v>0</v>
      </c>
      <c r="BL484" s="16" t="s">
        <v>256</v>
      </c>
      <c r="BM484" s="272" t="s">
        <v>1136</v>
      </c>
    </row>
    <row r="485" spans="1:51" s="13" customFormat="1" ht="12">
      <c r="A485" s="13"/>
      <c r="B485" s="277"/>
      <c r="C485" s="278"/>
      <c r="D485" s="273" t="s">
        <v>184</v>
      </c>
      <c r="E485" s="279" t="s">
        <v>1</v>
      </c>
      <c r="F485" s="280" t="s">
        <v>1137</v>
      </c>
      <c r="G485" s="278"/>
      <c r="H485" s="281">
        <v>2.4</v>
      </c>
      <c r="I485" s="282"/>
      <c r="J485" s="278"/>
      <c r="K485" s="278"/>
      <c r="L485" s="283"/>
      <c r="M485" s="284"/>
      <c r="N485" s="285"/>
      <c r="O485" s="285"/>
      <c r="P485" s="285"/>
      <c r="Q485" s="285"/>
      <c r="R485" s="285"/>
      <c r="S485" s="285"/>
      <c r="T485" s="286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87" t="s">
        <v>184</v>
      </c>
      <c r="AU485" s="287" t="s">
        <v>88</v>
      </c>
      <c r="AV485" s="13" t="s">
        <v>88</v>
      </c>
      <c r="AW485" s="13" t="s">
        <v>32</v>
      </c>
      <c r="AX485" s="13" t="s">
        <v>86</v>
      </c>
      <c r="AY485" s="287" t="s">
        <v>174</v>
      </c>
    </row>
    <row r="486" spans="1:65" s="2" customFormat="1" ht="21.75" customHeight="1">
      <c r="A486" s="39"/>
      <c r="B486" s="40"/>
      <c r="C486" s="288" t="s">
        <v>1138</v>
      </c>
      <c r="D486" s="288" t="s">
        <v>199</v>
      </c>
      <c r="E486" s="289" t="s">
        <v>1139</v>
      </c>
      <c r="F486" s="290" t="s">
        <v>1140</v>
      </c>
      <c r="G486" s="291" t="s">
        <v>365</v>
      </c>
      <c r="H486" s="292">
        <v>4</v>
      </c>
      <c r="I486" s="293"/>
      <c r="J486" s="294">
        <f>ROUND(I486*H486,2)</f>
        <v>0</v>
      </c>
      <c r="K486" s="295"/>
      <c r="L486" s="296"/>
      <c r="M486" s="297" t="s">
        <v>1</v>
      </c>
      <c r="N486" s="298" t="s">
        <v>43</v>
      </c>
      <c r="O486" s="92"/>
      <c r="P486" s="270">
        <f>O486*H486</f>
        <v>0</v>
      </c>
      <c r="Q486" s="270">
        <v>6E-05</v>
      </c>
      <c r="R486" s="270">
        <f>Q486*H486</f>
        <v>0.00024</v>
      </c>
      <c r="S486" s="270">
        <v>0</v>
      </c>
      <c r="T486" s="271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72" t="s">
        <v>335</v>
      </c>
      <c r="AT486" s="272" t="s">
        <v>199</v>
      </c>
      <c r="AU486" s="272" t="s">
        <v>88</v>
      </c>
      <c r="AY486" s="16" t="s">
        <v>174</v>
      </c>
      <c r="BE486" s="144">
        <f>IF(N486="základní",J486,0)</f>
        <v>0</v>
      </c>
      <c r="BF486" s="144">
        <f>IF(N486="snížená",J486,0)</f>
        <v>0</v>
      </c>
      <c r="BG486" s="144">
        <f>IF(N486="zákl. přenesená",J486,0)</f>
        <v>0</v>
      </c>
      <c r="BH486" s="144">
        <f>IF(N486="sníž. přenesená",J486,0)</f>
        <v>0</v>
      </c>
      <c r="BI486" s="144">
        <f>IF(N486="nulová",J486,0)</f>
        <v>0</v>
      </c>
      <c r="BJ486" s="16" t="s">
        <v>86</v>
      </c>
      <c r="BK486" s="144">
        <f>ROUND(I486*H486,2)</f>
        <v>0</v>
      </c>
      <c r="BL486" s="16" t="s">
        <v>256</v>
      </c>
      <c r="BM486" s="272" t="s">
        <v>1141</v>
      </c>
    </row>
    <row r="487" spans="1:65" s="2" customFormat="1" ht="21.75" customHeight="1">
      <c r="A487" s="39"/>
      <c r="B487" s="40"/>
      <c r="C487" s="260" t="s">
        <v>1142</v>
      </c>
      <c r="D487" s="260" t="s">
        <v>176</v>
      </c>
      <c r="E487" s="261" t="s">
        <v>1143</v>
      </c>
      <c r="F487" s="262" t="s">
        <v>1144</v>
      </c>
      <c r="G487" s="263" t="s">
        <v>365</v>
      </c>
      <c r="H487" s="264">
        <v>2</v>
      </c>
      <c r="I487" s="265"/>
      <c r="J487" s="266">
        <f>ROUND(I487*H487,2)</f>
        <v>0</v>
      </c>
      <c r="K487" s="267"/>
      <c r="L487" s="42"/>
      <c r="M487" s="268" t="s">
        <v>1</v>
      </c>
      <c r="N487" s="269" t="s">
        <v>43</v>
      </c>
      <c r="O487" s="92"/>
      <c r="P487" s="270">
        <f>O487*H487</f>
        <v>0</v>
      </c>
      <c r="Q487" s="270">
        <v>0</v>
      </c>
      <c r="R487" s="270">
        <f>Q487*H487</f>
        <v>0</v>
      </c>
      <c r="S487" s="270">
        <v>0</v>
      </c>
      <c r="T487" s="271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72" t="s">
        <v>256</v>
      </c>
      <c r="AT487" s="272" t="s">
        <v>176</v>
      </c>
      <c r="AU487" s="272" t="s">
        <v>88</v>
      </c>
      <c r="AY487" s="16" t="s">
        <v>174</v>
      </c>
      <c r="BE487" s="144">
        <f>IF(N487="základní",J487,0)</f>
        <v>0</v>
      </c>
      <c r="BF487" s="144">
        <f>IF(N487="snížená",J487,0)</f>
        <v>0</v>
      </c>
      <c r="BG487" s="144">
        <f>IF(N487="zákl. přenesená",J487,0)</f>
        <v>0</v>
      </c>
      <c r="BH487" s="144">
        <f>IF(N487="sníž. přenesená",J487,0)</f>
        <v>0</v>
      </c>
      <c r="BI487" s="144">
        <f>IF(N487="nulová",J487,0)</f>
        <v>0</v>
      </c>
      <c r="BJ487" s="16" t="s">
        <v>86</v>
      </c>
      <c r="BK487" s="144">
        <f>ROUND(I487*H487,2)</f>
        <v>0</v>
      </c>
      <c r="BL487" s="16" t="s">
        <v>256</v>
      </c>
      <c r="BM487" s="272" t="s">
        <v>1145</v>
      </c>
    </row>
    <row r="488" spans="1:65" s="2" customFormat="1" ht="21.75" customHeight="1">
      <c r="A488" s="39"/>
      <c r="B488" s="40"/>
      <c r="C488" s="288" t="s">
        <v>1146</v>
      </c>
      <c r="D488" s="288" t="s">
        <v>199</v>
      </c>
      <c r="E488" s="289" t="s">
        <v>1147</v>
      </c>
      <c r="F488" s="290" t="s">
        <v>1148</v>
      </c>
      <c r="G488" s="291" t="s">
        <v>365</v>
      </c>
      <c r="H488" s="292">
        <v>1</v>
      </c>
      <c r="I488" s="293"/>
      <c r="J488" s="294">
        <f>ROUND(I488*H488,2)</f>
        <v>0</v>
      </c>
      <c r="K488" s="295"/>
      <c r="L488" s="296"/>
      <c r="M488" s="297" t="s">
        <v>1</v>
      </c>
      <c r="N488" s="298" t="s">
        <v>43</v>
      </c>
      <c r="O488" s="92"/>
      <c r="P488" s="270">
        <f>O488*H488</f>
        <v>0</v>
      </c>
      <c r="Q488" s="270">
        <v>0.00092</v>
      </c>
      <c r="R488" s="270">
        <f>Q488*H488</f>
        <v>0.00092</v>
      </c>
      <c r="S488" s="270">
        <v>0</v>
      </c>
      <c r="T488" s="271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72" t="s">
        <v>335</v>
      </c>
      <c r="AT488" s="272" t="s">
        <v>199</v>
      </c>
      <c r="AU488" s="272" t="s">
        <v>88</v>
      </c>
      <c r="AY488" s="16" t="s">
        <v>174</v>
      </c>
      <c r="BE488" s="144">
        <f>IF(N488="základní",J488,0)</f>
        <v>0</v>
      </c>
      <c r="BF488" s="144">
        <f>IF(N488="snížená",J488,0)</f>
        <v>0</v>
      </c>
      <c r="BG488" s="144">
        <f>IF(N488="zákl. přenesená",J488,0)</f>
        <v>0</v>
      </c>
      <c r="BH488" s="144">
        <f>IF(N488="sníž. přenesená",J488,0)</f>
        <v>0</v>
      </c>
      <c r="BI488" s="144">
        <f>IF(N488="nulová",J488,0)</f>
        <v>0</v>
      </c>
      <c r="BJ488" s="16" t="s">
        <v>86</v>
      </c>
      <c r="BK488" s="144">
        <f>ROUND(I488*H488,2)</f>
        <v>0</v>
      </c>
      <c r="BL488" s="16" t="s">
        <v>256</v>
      </c>
      <c r="BM488" s="272" t="s">
        <v>1149</v>
      </c>
    </row>
    <row r="489" spans="1:65" s="2" customFormat="1" ht="21.75" customHeight="1">
      <c r="A489" s="39"/>
      <c r="B489" s="40"/>
      <c r="C489" s="288" t="s">
        <v>1150</v>
      </c>
      <c r="D489" s="288" t="s">
        <v>199</v>
      </c>
      <c r="E489" s="289" t="s">
        <v>1151</v>
      </c>
      <c r="F489" s="290" t="s">
        <v>1152</v>
      </c>
      <c r="G489" s="291" t="s">
        <v>365</v>
      </c>
      <c r="H489" s="292">
        <v>1</v>
      </c>
      <c r="I489" s="293"/>
      <c r="J489" s="294">
        <f>ROUND(I489*H489,2)</f>
        <v>0</v>
      </c>
      <c r="K489" s="295"/>
      <c r="L489" s="296"/>
      <c r="M489" s="297" t="s">
        <v>1</v>
      </c>
      <c r="N489" s="298" t="s">
        <v>43</v>
      </c>
      <c r="O489" s="92"/>
      <c r="P489" s="270">
        <f>O489*H489</f>
        <v>0</v>
      </c>
      <c r="Q489" s="270">
        <v>0.00139</v>
      </c>
      <c r="R489" s="270">
        <f>Q489*H489</f>
        <v>0.00139</v>
      </c>
      <c r="S489" s="270">
        <v>0</v>
      </c>
      <c r="T489" s="271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72" t="s">
        <v>335</v>
      </c>
      <c r="AT489" s="272" t="s">
        <v>199</v>
      </c>
      <c r="AU489" s="272" t="s">
        <v>88</v>
      </c>
      <c r="AY489" s="16" t="s">
        <v>174</v>
      </c>
      <c r="BE489" s="144">
        <f>IF(N489="základní",J489,0)</f>
        <v>0</v>
      </c>
      <c r="BF489" s="144">
        <f>IF(N489="snížená",J489,0)</f>
        <v>0</v>
      </c>
      <c r="BG489" s="144">
        <f>IF(N489="zákl. přenesená",J489,0)</f>
        <v>0</v>
      </c>
      <c r="BH489" s="144">
        <f>IF(N489="sníž. přenesená",J489,0)</f>
        <v>0</v>
      </c>
      <c r="BI489" s="144">
        <f>IF(N489="nulová",J489,0)</f>
        <v>0</v>
      </c>
      <c r="BJ489" s="16" t="s">
        <v>86</v>
      </c>
      <c r="BK489" s="144">
        <f>ROUND(I489*H489,2)</f>
        <v>0</v>
      </c>
      <c r="BL489" s="16" t="s">
        <v>256</v>
      </c>
      <c r="BM489" s="272" t="s">
        <v>1153</v>
      </c>
    </row>
    <row r="490" spans="1:65" s="2" customFormat="1" ht="21.75" customHeight="1">
      <c r="A490" s="39"/>
      <c r="B490" s="40"/>
      <c r="C490" s="260" t="s">
        <v>1154</v>
      </c>
      <c r="D490" s="260" t="s">
        <v>176</v>
      </c>
      <c r="E490" s="261" t="s">
        <v>1155</v>
      </c>
      <c r="F490" s="262" t="s">
        <v>1156</v>
      </c>
      <c r="G490" s="263" t="s">
        <v>365</v>
      </c>
      <c r="H490" s="264">
        <v>1</v>
      </c>
      <c r="I490" s="265"/>
      <c r="J490" s="266">
        <f>ROUND(I490*H490,2)</f>
        <v>0</v>
      </c>
      <c r="K490" s="267"/>
      <c r="L490" s="42"/>
      <c r="M490" s="268" t="s">
        <v>1</v>
      </c>
      <c r="N490" s="269" t="s">
        <v>43</v>
      </c>
      <c r="O490" s="92"/>
      <c r="P490" s="270">
        <f>O490*H490</f>
        <v>0</v>
      </c>
      <c r="Q490" s="270">
        <v>0</v>
      </c>
      <c r="R490" s="270">
        <f>Q490*H490</f>
        <v>0</v>
      </c>
      <c r="S490" s="270">
        <v>0</v>
      </c>
      <c r="T490" s="271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72" t="s">
        <v>256</v>
      </c>
      <c r="AT490" s="272" t="s">
        <v>176</v>
      </c>
      <c r="AU490" s="272" t="s">
        <v>88</v>
      </c>
      <c r="AY490" s="16" t="s">
        <v>174</v>
      </c>
      <c r="BE490" s="144">
        <f>IF(N490="základní",J490,0)</f>
        <v>0</v>
      </c>
      <c r="BF490" s="144">
        <f>IF(N490="snížená",J490,0)</f>
        <v>0</v>
      </c>
      <c r="BG490" s="144">
        <f>IF(N490="zákl. přenesená",J490,0)</f>
        <v>0</v>
      </c>
      <c r="BH490" s="144">
        <f>IF(N490="sníž. přenesená",J490,0)</f>
        <v>0</v>
      </c>
      <c r="BI490" s="144">
        <f>IF(N490="nulová",J490,0)</f>
        <v>0</v>
      </c>
      <c r="BJ490" s="16" t="s">
        <v>86</v>
      </c>
      <c r="BK490" s="144">
        <f>ROUND(I490*H490,2)</f>
        <v>0</v>
      </c>
      <c r="BL490" s="16" t="s">
        <v>256</v>
      </c>
      <c r="BM490" s="272" t="s">
        <v>1157</v>
      </c>
    </row>
    <row r="491" spans="1:65" s="2" customFormat="1" ht="21.75" customHeight="1">
      <c r="A491" s="39"/>
      <c r="B491" s="40"/>
      <c r="C491" s="288" t="s">
        <v>1158</v>
      </c>
      <c r="D491" s="288" t="s">
        <v>199</v>
      </c>
      <c r="E491" s="289" t="s">
        <v>1159</v>
      </c>
      <c r="F491" s="290" t="s">
        <v>1160</v>
      </c>
      <c r="G491" s="291" t="s">
        <v>365</v>
      </c>
      <c r="H491" s="292">
        <v>1</v>
      </c>
      <c r="I491" s="293"/>
      <c r="J491" s="294">
        <f>ROUND(I491*H491,2)</f>
        <v>0</v>
      </c>
      <c r="K491" s="295"/>
      <c r="L491" s="296"/>
      <c r="M491" s="297" t="s">
        <v>1</v>
      </c>
      <c r="N491" s="298" t="s">
        <v>43</v>
      </c>
      <c r="O491" s="92"/>
      <c r="P491" s="270">
        <f>O491*H491</f>
        <v>0</v>
      </c>
      <c r="Q491" s="270">
        <v>0.00185</v>
      </c>
      <c r="R491" s="270">
        <f>Q491*H491</f>
        <v>0.00185</v>
      </c>
      <c r="S491" s="270">
        <v>0</v>
      </c>
      <c r="T491" s="271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72" t="s">
        <v>335</v>
      </c>
      <c r="AT491" s="272" t="s">
        <v>199</v>
      </c>
      <c r="AU491" s="272" t="s">
        <v>88</v>
      </c>
      <c r="AY491" s="16" t="s">
        <v>174</v>
      </c>
      <c r="BE491" s="144">
        <f>IF(N491="základní",J491,0)</f>
        <v>0</v>
      </c>
      <c r="BF491" s="144">
        <f>IF(N491="snížená",J491,0)</f>
        <v>0</v>
      </c>
      <c r="BG491" s="144">
        <f>IF(N491="zákl. přenesená",J491,0)</f>
        <v>0</v>
      </c>
      <c r="BH491" s="144">
        <f>IF(N491="sníž. přenesená",J491,0)</f>
        <v>0</v>
      </c>
      <c r="BI491" s="144">
        <f>IF(N491="nulová",J491,0)</f>
        <v>0</v>
      </c>
      <c r="BJ491" s="16" t="s">
        <v>86</v>
      </c>
      <c r="BK491" s="144">
        <f>ROUND(I491*H491,2)</f>
        <v>0</v>
      </c>
      <c r="BL491" s="16" t="s">
        <v>256</v>
      </c>
      <c r="BM491" s="272" t="s">
        <v>1161</v>
      </c>
    </row>
    <row r="492" spans="1:65" s="2" customFormat="1" ht="21.75" customHeight="1">
      <c r="A492" s="39"/>
      <c r="B492" s="40"/>
      <c r="C492" s="260" t="s">
        <v>1162</v>
      </c>
      <c r="D492" s="260" t="s">
        <v>176</v>
      </c>
      <c r="E492" s="261" t="s">
        <v>1163</v>
      </c>
      <c r="F492" s="262" t="s">
        <v>1164</v>
      </c>
      <c r="G492" s="263" t="s">
        <v>202</v>
      </c>
      <c r="H492" s="264">
        <v>1.538</v>
      </c>
      <c r="I492" s="265"/>
      <c r="J492" s="266">
        <f>ROUND(I492*H492,2)</f>
        <v>0</v>
      </c>
      <c r="K492" s="267"/>
      <c r="L492" s="42"/>
      <c r="M492" s="268" t="s">
        <v>1</v>
      </c>
      <c r="N492" s="269" t="s">
        <v>43</v>
      </c>
      <c r="O492" s="92"/>
      <c r="P492" s="270">
        <f>O492*H492</f>
        <v>0</v>
      </c>
      <c r="Q492" s="270">
        <v>0</v>
      </c>
      <c r="R492" s="270">
        <f>Q492*H492</f>
        <v>0</v>
      </c>
      <c r="S492" s="270">
        <v>0</v>
      </c>
      <c r="T492" s="271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72" t="s">
        <v>256</v>
      </c>
      <c r="AT492" s="272" t="s">
        <v>176</v>
      </c>
      <c r="AU492" s="272" t="s">
        <v>88</v>
      </c>
      <c r="AY492" s="16" t="s">
        <v>174</v>
      </c>
      <c r="BE492" s="144">
        <f>IF(N492="základní",J492,0)</f>
        <v>0</v>
      </c>
      <c r="BF492" s="144">
        <f>IF(N492="snížená",J492,0)</f>
        <v>0</v>
      </c>
      <c r="BG492" s="144">
        <f>IF(N492="zákl. přenesená",J492,0)</f>
        <v>0</v>
      </c>
      <c r="BH492" s="144">
        <f>IF(N492="sníž. přenesená",J492,0)</f>
        <v>0</v>
      </c>
      <c r="BI492" s="144">
        <f>IF(N492="nulová",J492,0)</f>
        <v>0</v>
      </c>
      <c r="BJ492" s="16" t="s">
        <v>86</v>
      </c>
      <c r="BK492" s="144">
        <f>ROUND(I492*H492,2)</f>
        <v>0</v>
      </c>
      <c r="BL492" s="16" t="s">
        <v>256</v>
      </c>
      <c r="BM492" s="272" t="s">
        <v>1165</v>
      </c>
    </row>
    <row r="493" spans="1:63" s="12" customFormat="1" ht="22.8" customHeight="1">
      <c r="A493" s="12"/>
      <c r="B493" s="244"/>
      <c r="C493" s="245"/>
      <c r="D493" s="246" t="s">
        <v>77</v>
      </c>
      <c r="E493" s="258" t="s">
        <v>1166</v>
      </c>
      <c r="F493" s="258" t="s">
        <v>1167</v>
      </c>
      <c r="G493" s="245"/>
      <c r="H493" s="245"/>
      <c r="I493" s="248"/>
      <c r="J493" s="259">
        <f>BK493</f>
        <v>0</v>
      </c>
      <c r="K493" s="245"/>
      <c r="L493" s="250"/>
      <c r="M493" s="251"/>
      <c r="N493" s="252"/>
      <c r="O493" s="252"/>
      <c r="P493" s="253">
        <f>SUM(P494:P503)</f>
        <v>0</v>
      </c>
      <c r="Q493" s="252"/>
      <c r="R493" s="253">
        <f>SUM(R494:R503)</f>
        <v>30.930204319999998</v>
      </c>
      <c r="S493" s="252"/>
      <c r="T493" s="254">
        <f>SUM(T494:T503)</f>
        <v>0</v>
      </c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R493" s="255" t="s">
        <v>88</v>
      </c>
      <c r="AT493" s="256" t="s">
        <v>77</v>
      </c>
      <c r="AU493" s="256" t="s">
        <v>86</v>
      </c>
      <c r="AY493" s="255" t="s">
        <v>174</v>
      </c>
      <c r="BK493" s="257">
        <f>SUM(BK494:BK503)</f>
        <v>0</v>
      </c>
    </row>
    <row r="494" spans="1:65" s="2" customFormat="1" ht="21.75" customHeight="1">
      <c r="A494" s="39"/>
      <c r="B494" s="40"/>
      <c r="C494" s="260" t="s">
        <v>1168</v>
      </c>
      <c r="D494" s="260" t="s">
        <v>176</v>
      </c>
      <c r="E494" s="261" t="s">
        <v>1169</v>
      </c>
      <c r="F494" s="262" t="s">
        <v>1170</v>
      </c>
      <c r="G494" s="263" t="s">
        <v>1171</v>
      </c>
      <c r="H494" s="264">
        <v>20.072</v>
      </c>
      <c r="I494" s="265"/>
      <c r="J494" s="266">
        <f>ROUND(I494*H494,2)</f>
        <v>0</v>
      </c>
      <c r="K494" s="267"/>
      <c r="L494" s="42"/>
      <c r="M494" s="268" t="s">
        <v>1</v>
      </c>
      <c r="N494" s="269" t="s">
        <v>43</v>
      </c>
      <c r="O494" s="92"/>
      <c r="P494" s="270">
        <f>O494*H494</f>
        <v>0</v>
      </c>
      <c r="Q494" s="270">
        <v>6E-05</v>
      </c>
      <c r="R494" s="270">
        <f>Q494*H494</f>
        <v>0.00120432</v>
      </c>
      <c r="S494" s="270">
        <v>0</v>
      </c>
      <c r="T494" s="271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72" t="s">
        <v>256</v>
      </c>
      <c r="AT494" s="272" t="s">
        <v>176</v>
      </c>
      <c r="AU494" s="272" t="s">
        <v>88</v>
      </c>
      <c r="AY494" s="16" t="s">
        <v>174</v>
      </c>
      <c r="BE494" s="144">
        <f>IF(N494="základní",J494,0)</f>
        <v>0</v>
      </c>
      <c r="BF494" s="144">
        <f>IF(N494="snížená",J494,0)</f>
        <v>0</v>
      </c>
      <c r="BG494" s="144">
        <f>IF(N494="zákl. přenesená",J494,0)</f>
        <v>0</v>
      </c>
      <c r="BH494" s="144">
        <f>IF(N494="sníž. přenesená",J494,0)</f>
        <v>0</v>
      </c>
      <c r="BI494" s="144">
        <f>IF(N494="nulová",J494,0)</f>
        <v>0</v>
      </c>
      <c r="BJ494" s="16" t="s">
        <v>86</v>
      </c>
      <c r="BK494" s="144">
        <f>ROUND(I494*H494,2)</f>
        <v>0</v>
      </c>
      <c r="BL494" s="16" t="s">
        <v>256</v>
      </c>
      <c r="BM494" s="272" t="s">
        <v>1172</v>
      </c>
    </row>
    <row r="495" spans="1:51" s="13" customFormat="1" ht="12">
      <c r="A495" s="13"/>
      <c r="B495" s="277"/>
      <c r="C495" s="278"/>
      <c r="D495" s="273" t="s">
        <v>184</v>
      </c>
      <c r="E495" s="279" t="s">
        <v>1</v>
      </c>
      <c r="F495" s="280" t="s">
        <v>1173</v>
      </c>
      <c r="G495" s="278"/>
      <c r="H495" s="281">
        <v>20.072</v>
      </c>
      <c r="I495" s="282"/>
      <c r="J495" s="278"/>
      <c r="K495" s="278"/>
      <c r="L495" s="283"/>
      <c r="M495" s="284"/>
      <c r="N495" s="285"/>
      <c r="O495" s="285"/>
      <c r="P495" s="285"/>
      <c r="Q495" s="285"/>
      <c r="R495" s="285"/>
      <c r="S495" s="285"/>
      <c r="T495" s="286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87" t="s">
        <v>184</v>
      </c>
      <c r="AU495" s="287" t="s">
        <v>88</v>
      </c>
      <c r="AV495" s="13" t="s">
        <v>88</v>
      </c>
      <c r="AW495" s="13" t="s">
        <v>32</v>
      </c>
      <c r="AX495" s="13" t="s">
        <v>86</v>
      </c>
      <c r="AY495" s="287" t="s">
        <v>174</v>
      </c>
    </row>
    <row r="496" spans="1:65" s="2" customFormat="1" ht="21.75" customHeight="1">
      <c r="A496" s="39"/>
      <c r="B496" s="40"/>
      <c r="C496" s="288" t="s">
        <v>1174</v>
      </c>
      <c r="D496" s="288" t="s">
        <v>199</v>
      </c>
      <c r="E496" s="289" t="s">
        <v>1175</v>
      </c>
      <c r="F496" s="290" t="s">
        <v>1176</v>
      </c>
      <c r="G496" s="291" t="s">
        <v>202</v>
      </c>
      <c r="H496" s="292">
        <v>0.02</v>
      </c>
      <c r="I496" s="293"/>
      <c r="J496" s="294">
        <f>ROUND(I496*H496,2)</f>
        <v>0</v>
      </c>
      <c r="K496" s="295"/>
      <c r="L496" s="296"/>
      <c r="M496" s="297" t="s">
        <v>1</v>
      </c>
      <c r="N496" s="298" t="s">
        <v>43</v>
      </c>
      <c r="O496" s="92"/>
      <c r="P496" s="270">
        <f>O496*H496</f>
        <v>0</v>
      </c>
      <c r="Q496" s="270">
        <v>1</v>
      </c>
      <c r="R496" s="270">
        <f>Q496*H496</f>
        <v>0.02</v>
      </c>
      <c r="S496" s="270">
        <v>0</v>
      </c>
      <c r="T496" s="271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72" t="s">
        <v>335</v>
      </c>
      <c r="AT496" s="272" t="s">
        <v>199</v>
      </c>
      <c r="AU496" s="272" t="s">
        <v>88</v>
      </c>
      <c r="AY496" s="16" t="s">
        <v>174</v>
      </c>
      <c r="BE496" s="144">
        <f>IF(N496="základní",J496,0)</f>
        <v>0</v>
      </c>
      <c r="BF496" s="144">
        <f>IF(N496="snížená",J496,0)</f>
        <v>0</v>
      </c>
      <c r="BG496" s="144">
        <f>IF(N496="zákl. přenesená",J496,0)</f>
        <v>0</v>
      </c>
      <c r="BH496" s="144">
        <f>IF(N496="sníž. přenesená",J496,0)</f>
        <v>0</v>
      </c>
      <c r="BI496" s="144">
        <f>IF(N496="nulová",J496,0)</f>
        <v>0</v>
      </c>
      <c r="BJ496" s="16" t="s">
        <v>86</v>
      </c>
      <c r="BK496" s="144">
        <f>ROUND(I496*H496,2)</f>
        <v>0</v>
      </c>
      <c r="BL496" s="16" t="s">
        <v>256</v>
      </c>
      <c r="BM496" s="272" t="s">
        <v>1177</v>
      </c>
    </row>
    <row r="497" spans="1:51" s="13" customFormat="1" ht="12">
      <c r="A497" s="13"/>
      <c r="B497" s="277"/>
      <c r="C497" s="278"/>
      <c r="D497" s="273" t="s">
        <v>184</v>
      </c>
      <c r="E497" s="279" t="s">
        <v>1</v>
      </c>
      <c r="F497" s="280" t="s">
        <v>1178</v>
      </c>
      <c r="G497" s="278"/>
      <c r="H497" s="281">
        <v>0.02</v>
      </c>
      <c r="I497" s="282"/>
      <c r="J497" s="278"/>
      <c r="K497" s="278"/>
      <c r="L497" s="283"/>
      <c r="M497" s="284"/>
      <c r="N497" s="285"/>
      <c r="O497" s="285"/>
      <c r="P497" s="285"/>
      <c r="Q497" s="285"/>
      <c r="R497" s="285"/>
      <c r="S497" s="285"/>
      <c r="T497" s="286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87" t="s">
        <v>184</v>
      </c>
      <c r="AU497" s="287" t="s">
        <v>88</v>
      </c>
      <c r="AV497" s="13" t="s">
        <v>88</v>
      </c>
      <c r="AW497" s="13" t="s">
        <v>32</v>
      </c>
      <c r="AX497" s="13" t="s">
        <v>86</v>
      </c>
      <c r="AY497" s="287" t="s">
        <v>174</v>
      </c>
    </row>
    <row r="498" spans="1:65" s="2" customFormat="1" ht="21.75" customHeight="1">
      <c r="A498" s="39"/>
      <c r="B498" s="40"/>
      <c r="C498" s="288" t="s">
        <v>1179</v>
      </c>
      <c r="D498" s="288" t="s">
        <v>199</v>
      </c>
      <c r="E498" s="289" t="s">
        <v>1180</v>
      </c>
      <c r="F498" s="290" t="s">
        <v>1181</v>
      </c>
      <c r="G498" s="291" t="s">
        <v>1171</v>
      </c>
      <c r="H498" s="292">
        <v>20.79</v>
      </c>
      <c r="I498" s="293"/>
      <c r="J498" s="294">
        <f>ROUND(I498*H498,2)</f>
        <v>0</v>
      </c>
      <c r="K498" s="295"/>
      <c r="L498" s="296"/>
      <c r="M498" s="297" t="s">
        <v>1</v>
      </c>
      <c r="N498" s="298" t="s">
        <v>43</v>
      </c>
      <c r="O498" s="92"/>
      <c r="P498" s="270">
        <f>O498*H498</f>
        <v>0</v>
      </c>
      <c r="Q498" s="270">
        <v>1</v>
      </c>
      <c r="R498" s="270">
        <f>Q498*H498</f>
        <v>20.79</v>
      </c>
      <c r="S498" s="270">
        <v>0</v>
      </c>
      <c r="T498" s="271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72" t="s">
        <v>335</v>
      </c>
      <c r="AT498" s="272" t="s">
        <v>199</v>
      </c>
      <c r="AU498" s="272" t="s">
        <v>88</v>
      </c>
      <c r="AY498" s="16" t="s">
        <v>174</v>
      </c>
      <c r="BE498" s="144">
        <f>IF(N498="základní",J498,0)</f>
        <v>0</v>
      </c>
      <c r="BF498" s="144">
        <f>IF(N498="snížená",J498,0)</f>
        <v>0</v>
      </c>
      <c r="BG498" s="144">
        <f>IF(N498="zákl. přenesená",J498,0)</f>
        <v>0</v>
      </c>
      <c r="BH498" s="144">
        <f>IF(N498="sníž. přenesená",J498,0)</f>
        <v>0</v>
      </c>
      <c r="BI498" s="144">
        <f>IF(N498="nulová",J498,0)</f>
        <v>0</v>
      </c>
      <c r="BJ498" s="16" t="s">
        <v>86</v>
      </c>
      <c r="BK498" s="144">
        <f>ROUND(I498*H498,2)</f>
        <v>0</v>
      </c>
      <c r="BL498" s="16" t="s">
        <v>256</v>
      </c>
      <c r="BM498" s="272" t="s">
        <v>1182</v>
      </c>
    </row>
    <row r="499" spans="1:65" s="2" customFormat="1" ht="16.5" customHeight="1">
      <c r="A499" s="39"/>
      <c r="B499" s="40"/>
      <c r="C499" s="288" t="s">
        <v>1183</v>
      </c>
      <c r="D499" s="288" t="s">
        <v>199</v>
      </c>
      <c r="E499" s="289" t="s">
        <v>1184</v>
      </c>
      <c r="F499" s="290" t="s">
        <v>1185</v>
      </c>
      <c r="G499" s="291" t="s">
        <v>1171</v>
      </c>
      <c r="H499" s="292">
        <v>9.05</v>
      </c>
      <c r="I499" s="293"/>
      <c r="J499" s="294">
        <f>ROUND(I499*H499,2)</f>
        <v>0</v>
      </c>
      <c r="K499" s="295"/>
      <c r="L499" s="296"/>
      <c r="M499" s="297" t="s">
        <v>1</v>
      </c>
      <c r="N499" s="298" t="s">
        <v>43</v>
      </c>
      <c r="O499" s="92"/>
      <c r="P499" s="270">
        <f>O499*H499</f>
        <v>0</v>
      </c>
      <c r="Q499" s="270">
        <v>1</v>
      </c>
      <c r="R499" s="270">
        <f>Q499*H499</f>
        <v>9.05</v>
      </c>
      <c r="S499" s="270">
        <v>0</v>
      </c>
      <c r="T499" s="271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72" t="s">
        <v>335</v>
      </c>
      <c r="AT499" s="272" t="s">
        <v>199</v>
      </c>
      <c r="AU499" s="272" t="s">
        <v>88</v>
      </c>
      <c r="AY499" s="16" t="s">
        <v>174</v>
      </c>
      <c r="BE499" s="144">
        <f>IF(N499="základní",J499,0)</f>
        <v>0</v>
      </c>
      <c r="BF499" s="144">
        <f>IF(N499="snížená",J499,0)</f>
        <v>0</v>
      </c>
      <c r="BG499" s="144">
        <f>IF(N499="zákl. přenesená",J499,0)</f>
        <v>0</v>
      </c>
      <c r="BH499" s="144">
        <f>IF(N499="sníž. přenesená",J499,0)</f>
        <v>0</v>
      </c>
      <c r="BI499" s="144">
        <f>IF(N499="nulová",J499,0)</f>
        <v>0</v>
      </c>
      <c r="BJ499" s="16" t="s">
        <v>86</v>
      </c>
      <c r="BK499" s="144">
        <f>ROUND(I499*H499,2)</f>
        <v>0</v>
      </c>
      <c r="BL499" s="16" t="s">
        <v>256</v>
      </c>
      <c r="BM499" s="272" t="s">
        <v>1186</v>
      </c>
    </row>
    <row r="500" spans="1:65" s="2" customFormat="1" ht="16.5" customHeight="1">
      <c r="A500" s="39"/>
      <c r="B500" s="40"/>
      <c r="C500" s="288" t="s">
        <v>1187</v>
      </c>
      <c r="D500" s="288" t="s">
        <v>199</v>
      </c>
      <c r="E500" s="289" t="s">
        <v>1188</v>
      </c>
      <c r="F500" s="290" t="s">
        <v>1189</v>
      </c>
      <c r="G500" s="291" t="s">
        <v>202</v>
      </c>
      <c r="H500" s="292">
        <v>0.069</v>
      </c>
      <c r="I500" s="293"/>
      <c r="J500" s="294">
        <f>ROUND(I500*H500,2)</f>
        <v>0</v>
      </c>
      <c r="K500" s="295"/>
      <c r="L500" s="296"/>
      <c r="M500" s="297" t="s">
        <v>1</v>
      </c>
      <c r="N500" s="298" t="s">
        <v>43</v>
      </c>
      <c r="O500" s="92"/>
      <c r="P500" s="270">
        <f>O500*H500</f>
        <v>0</v>
      </c>
      <c r="Q500" s="270">
        <v>1</v>
      </c>
      <c r="R500" s="270">
        <f>Q500*H500</f>
        <v>0.069</v>
      </c>
      <c r="S500" s="270">
        <v>0</v>
      </c>
      <c r="T500" s="271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72" t="s">
        <v>335</v>
      </c>
      <c r="AT500" s="272" t="s">
        <v>199</v>
      </c>
      <c r="AU500" s="272" t="s">
        <v>88</v>
      </c>
      <c r="AY500" s="16" t="s">
        <v>174</v>
      </c>
      <c r="BE500" s="144">
        <f>IF(N500="základní",J500,0)</f>
        <v>0</v>
      </c>
      <c r="BF500" s="144">
        <f>IF(N500="snížená",J500,0)</f>
        <v>0</v>
      </c>
      <c r="BG500" s="144">
        <f>IF(N500="zákl. přenesená",J500,0)</f>
        <v>0</v>
      </c>
      <c r="BH500" s="144">
        <f>IF(N500="sníž. přenesená",J500,0)</f>
        <v>0</v>
      </c>
      <c r="BI500" s="144">
        <f>IF(N500="nulová",J500,0)</f>
        <v>0</v>
      </c>
      <c r="BJ500" s="16" t="s">
        <v>86</v>
      </c>
      <c r="BK500" s="144">
        <f>ROUND(I500*H500,2)</f>
        <v>0</v>
      </c>
      <c r="BL500" s="16" t="s">
        <v>256</v>
      </c>
      <c r="BM500" s="272" t="s">
        <v>1190</v>
      </c>
    </row>
    <row r="501" spans="1:51" s="13" customFormat="1" ht="12">
      <c r="A501" s="13"/>
      <c r="B501" s="277"/>
      <c r="C501" s="278"/>
      <c r="D501" s="273" t="s">
        <v>184</v>
      </c>
      <c r="E501" s="279" t="s">
        <v>1</v>
      </c>
      <c r="F501" s="280" t="s">
        <v>1191</v>
      </c>
      <c r="G501" s="278"/>
      <c r="H501" s="281">
        <v>0.069</v>
      </c>
      <c r="I501" s="282"/>
      <c r="J501" s="278"/>
      <c r="K501" s="278"/>
      <c r="L501" s="283"/>
      <c r="M501" s="284"/>
      <c r="N501" s="285"/>
      <c r="O501" s="285"/>
      <c r="P501" s="285"/>
      <c r="Q501" s="285"/>
      <c r="R501" s="285"/>
      <c r="S501" s="285"/>
      <c r="T501" s="286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87" t="s">
        <v>184</v>
      </c>
      <c r="AU501" s="287" t="s">
        <v>88</v>
      </c>
      <c r="AV501" s="13" t="s">
        <v>88</v>
      </c>
      <c r="AW501" s="13" t="s">
        <v>32</v>
      </c>
      <c r="AX501" s="13" t="s">
        <v>86</v>
      </c>
      <c r="AY501" s="287" t="s">
        <v>174</v>
      </c>
    </row>
    <row r="502" spans="1:65" s="2" customFormat="1" ht="16.5" customHeight="1">
      <c r="A502" s="39"/>
      <c r="B502" s="40"/>
      <c r="C502" s="288" t="s">
        <v>1192</v>
      </c>
      <c r="D502" s="288" t="s">
        <v>199</v>
      </c>
      <c r="E502" s="289" t="s">
        <v>1193</v>
      </c>
      <c r="F502" s="290" t="s">
        <v>1194</v>
      </c>
      <c r="G502" s="291" t="s">
        <v>1195</v>
      </c>
      <c r="H502" s="292">
        <v>1</v>
      </c>
      <c r="I502" s="293"/>
      <c r="J502" s="294">
        <f>ROUND(I502*H502,2)</f>
        <v>0</v>
      </c>
      <c r="K502" s="295"/>
      <c r="L502" s="296"/>
      <c r="M502" s="297" t="s">
        <v>1</v>
      </c>
      <c r="N502" s="298" t="s">
        <v>43</v>
      </c>
      <c r="O502" s="92"/>
      <c r="P502" s="270">
        <f>O502*H502</f>
        <v>0</v>
      </c>
      <c r="Q502" s="270">
        <v>1</v>
      </c>
      <c r="R502" s="270">
        <f>Q502*H502</f>
        <v>1</v>
      </c>
      <c r="S502" s="270">
        <v>0</v>
      </c>
      <c r="T502" s="271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72" t="s">
        <v>335</v>
      </c>
      <c r="AT502" s="272" t="s">
        <v>199</v>
      </c>
      <c r="AU502" s="272" t="s">
        <v>88</v>
      </c>
      <c r="AY502" s="16" t="s">
        <v>174</v>
      </c>
      <c r="BE502" s="144">
        <f>IF(N502="základní",J502,0)</f>
        <v>0</v>
      </c>
      <c r="BF502" s="144">
        <f>IF(N502="snížená",J502,0)</f>
        <v>0</v>
      </c>
      <c r="BG502" s="144">
        <f>IF(N502="zákl. přenesená",J502,0)</f>
        <v>0</v>
      </c>
      <c r="BH502" s="144">
        <f>IF(N502="sníž. přenesená",J502,0)</f>
        <v>0</v>
      </c>
      <c r="BI502" s="144">
        <f>IF(N502="nulová",J502,0)</f>
        <v>0</v>
      </c>
      <c r="BJ502" s="16" t="s">
        <v>86</v>
      </c>
      <c r="BK502" s="144">
        <f>ROUND(I502*H502,2)</f>
        <v>0</v>
      </c>
      <c r="BL502" s="16" t="s">
        <v>256</v>
      </c>
      <c r="BM502" s="272" t="s">
        <v>1196</v>
      </c>
    </row>
    <row r="503" spans="1:65" s="2" customFormat="1" ht="21.75" customHeight="1">
      <c r="A503" s="39"/>
      <c r="B503" s="40"/>
      <c r="C503" s="260" t="s">
        <v>1197</v>
      </c>
      <c r="D503" s="260" t="s">
        <v>176</v>
      </c>
      <c r="E503" s="261" t="s">
        <v>1198</v>
      </c>
      <c r="F503" s="262" t="s">
        <v>1199</v>
      </c>
      <c r="G503" s="263" t="s">
        <v>202</v>
      </c>
      <c r="H503" s="264">
        <v>30.93</v>
      </c>
      <c r="I503" s="265"/>
      <c r="J503" s="266">
        <f>ROUND(I503*H503,2)</f>
        <v>0</v>
      </c>
      <c r="K503" s="267"/>
      <c r="L503" s="42"/>
      <c r="M503" s="268" t="s">
        <v>1</v>
      </c>
      <c r="N503" s="269" t="s">
        <v>43</v>
      </c>
      <c r="O503" s="92"/>
      <c r="P503" s="270">
        <f>O503*H503</f>
        <v>0</v>
      </c>
      <c r="Q503" s="270">
        <v>0</v>
      </c>
      <c r="R503" s="270">
        <f>Q503*H503</f>
        <v>0</v>
      </c>
      <c r="S503" s="270">
        <v>0</v>
      </c>
      <c r="T503" s="271">
        <f>S503*H503</f>
        <v>0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72" t="s">
        <v>256</v>
      </c>
      <c r="AT503" s="272" t="s">
        <v>176</v>
      </c>
      <c r="AU503" s="272" t="s">
        <v>88</v>
      </c>
      <c r="AY503" s="16" t="s">
        <v>174</v>
      </c>
      <c r="BE503" s="144">
        <f>IF(N503="základní",J503,0)</f>
        <v>0</v>
      </c>
      <c r="BF503" s="144">
        <f>IF(N503="snížená",J503,0)</f>
        <v>0</v>
      </c>
      <c r="BG503" s="144">
        <f>IF(N503="zákl. přenesená",J503,0)</f>
        <v>0</v>
      </c>
      <c r="BH503" s="144">
        <f>IF(N503="sníž. přenesená",J503,0)</f>
        <v>0</v>
      </c>
      <c r="BI503" s="144">
        <f>IF(N503="nulová",J503,0)</f>
        <v>0</v>
      </c>
      <c r="BJ503" s="16" t="s">
        <v>86</v>
      </c>
      <c r="BK503" s="144">
        <f>ROUND(I503*H503,2)</f>
        <v>0</v>
      </c>
      <c r="BL503" s="16" t="s">
        <v>256</v>
      </c>
      <c r="BM503" s="272" t="s">
        <v>1200</v>
      </c>
    </row>
    <row r="504" spans="1:63" s="12" customFormat="1" ht="22.8" customHeight="1">
      <c r="A504" s="12"/>
      <c r="B504" s="244"/>
      <c r="C504" s="245"/>
      <c r="D504" s="246" t="s">
        <v>77</v>
      </c>
      <c r="E504" s="258" t="s">
        <v>1201</v>
      </c>
      <c r="F504" s="258" t="s">
        <v>1202</v>
      </c>
      <c r="G504" s="245"/>
      <c r="H504" s="245"/>
      <c r="I504" s="248"/>
      <c r="J504" s="259">
        <f>BK504</f>
        <v>0</v>
      </c>
      <c r="K504" s="245"/>
      <c r="L504" s="250"/>
      <c r="M504" s="251"/>
      <c r="N504" s="252"/>
      <c r="O504" s="252"/>
      <c r="P504" s="253">
        <f>SUM(P505:P515)</f>
        <v>0</v>
      </c>
      <c r="Q504" s="252"/>
      <c r="R504" s="253">
        <f>SUM(R505:R515)</f>
        <v>0.18978620000000002</v>
      </c>
      <c r="S504" s="252"/>
      <c r="T504" s="254">
        <f>SUM(T505:T515)</f>
        <v>0</v>
      </c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R504" s="255" t="s">
        <v>88</v>
      </c>
      <c r="AT504" s="256" t="s">
        <v>77</v>
      </c>
      <c r="AU504" s="256" t="s">
        <v>86</v>
      </c>
      <c r="AY504" s="255" t="s">
        <v>174</v>
      </c>
      <c r="BK504" s="257">
        <f>SUM(BK505:BK515)</f>
        <v>0</v>
      </c>
    </row>
    <row r="505" spans="1:65" s="2" customFormat="1" ht="16.5" customHeight="1">
      <c r="A505" s="39"/>
      <c r="B505" s="40"/>
      <c r="C505" s="260" t="s">
        <v>1203</v>
      </c>
      <c r="D505" s="260" t="s">
        <v>176</v>
      </c>
      <c r="E505" s="261" t="s">
        <v>1204</v>
      </c>
      <c r="F505" s="262" t="s">
        <v>1205</v>
      </c>
      <c r="G505" s="263" t="s">
        <v>232</v>
      </c>
      <c r="H505" s="264">
        <v>6.56</v>
      </c>
      <c r="I505" s="265"/>
      <c r="J505" s="266">
        <f>ROUND(I505*H505,2)</f>
        <v>0</v>
      </c>
      <c r="K505" s="267"/>
      <c r="L505" s="42"/>
      <c r="M505" s="268" t="s">
        <v>1</v>
      </c>
      <c r="N505" s="269" t="s">
        <v>43</v>
      </c>
      <c r="O505" s="92"/>
      <c r="P505" s="270">
        <f>O505*H505</f>
        <v>0</v>
      </c>
      <c r="Q505" s="270">
        <v>0</v>
      </c>
      <c r="R505" s="270">
        <f>Q505*H505</f>
        <v>0</v>
      </c>
      <c r="S505" s="270">
        <v>0</v>
      </c>
      <c r="T505" s="271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72" t="s">
        <v>256</v>
      </c>
      <c r="AT505" s="272" t="s">
        <v>176</v>
      </c>
      <c r="AU505" s="272" t="s">
        <v>88</v>
      </c>
      <c r="AY505" s="16" t="s">
        <v>174</v>
      </c>
      <c r="BE505" s="144">
        <f>IF(N505="základní",J505,0)</f>
        <v>0</v>
      </c>
      <c r="BF505" s="144">
        <f>IF(N505="snížená",J505,0)</f>
        <v>0</v>
      </c>
      <c r="BG505" s="144">
        <f>IF(N505="zákl. přenesená",J505,0)</f>
        <v>0</v>
      </c>
      <c r="BH505" s="144">
        <f>IF(N505="sníž. přenesená",J505,0)</f>
        <v>0</v>
      </c>
      <c r="BI505" s="144">
        <f>IF(N505="nulová",J505,0)</f>
        <v>0</v>
      </c>
      <c r="BJ505" s="16" t="s">
        <v>86</v>
      </c>
      <c r="BK505" s="144">
        <f>ROUND(I505*H505,2)</f>
        <v>0</v>
      </c>
      <c r="BL505" s="16" t="s">
        <v>256</v>
      </c>
      <c r="BM505" s="272" t="s">
        <v>1206</v>
      </c>
    </row>
    <row r="506" spans="1:51" s="13" customFormat="1" ht="12">
      <c r="A506" s="13"/>
      <c r="B506" s="277"/>
      <c r="C506" s="278"/>
      <c r="D506" s="273" t="s">
        <v>184</v>
      </c>
      <c r="E506" s="279" t="s">
        <v>1</v>
      </c>
      <c r="F506" s="280" t="s">
        <v>1207</v>
      </c>
      <c r="G506" s="278"/>
      <c r="H506" s="281">
        <v>6.56</v>
      </c>
      <c r="I506" s="282"/>
      <c r="J506" s="278"/>
      <c r="K506" s="278"/>
      <c r="L506" s="283"/>
      <c r="M506" s="284"/>
      <c r="N506" s="285"/>
      <c r="O506" s="285"/>
      <c r="P506" s="285"/>
      <c r="Q506" s="285"/>
      <c r="R506" s="285"/>
      <c r="S506" s="285"/>
      <c r="T506" s="286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87" t="s">
        <v>184</v>
      </c>
      <c r="AU506" s="287" t="s">
        <v>88</v>
      </c>
      <c r="AV506" s="13" t="s">
        <v>88</v>
      </c>
      <c r="AW506" s="13" t="s">
        <v>32</v>
      </c>
      <c r="AX506" s="13" t="s">
        <v>86</v>
      </c>
      <c r="AY506" s="287" t="s">
        <v>174</v>
      </c>
    </row>
    <row r="507" spans="1:65" s="2" customFormat="1" ht="16.5" customHeight="1">
      <c r="A507" s="39"/>
      <c r="B507" s="40"/>
      <c r="C507" s="260" t="s">
        <v>1208</v>
      </c>
      <c r="D507" s="260" t="s">
        <v>176</v>
      </c>
      <c r="E507" s="261" t="s">
        <v>1209</v>
      </c>
      <c r="F507" s="262" t="s">
        <v>1210</v>
      </c>
      <c r="G507" s="263" t="s">
        <v>232</v>
      </c>
      <c r="H507" s="264">
        <v>6.56</v>
      </c>
      <c r="I507" s="265"/>
      <c r="J507" s="266">
        <f>ROUND(I507*H507,2)</f>
        <v>0</v>
      </c>
      <c r="K507" s="267"/>
      <c r="L507" s="42"/>
      <c r="M507" s="268" t="s">
        <v>1</v>
      </c>
      <c r="N507" s="269" t="s">
        <v>43</v>
      </c>
      <c r="O507" s="92"/>
      <c r="P507" s="270">
        <f>O507*H507</f>
        <v>0</v>
      </c>
      <c r="Q507" s="270">
        <v>0.0003</v>
      </c>
      <c r="R507" s="270">
        <f>Q507*H507</f>
        <v>0.0019679999999999997</v>
      </c>
      <c r="S507" s="270">
        <v>0</v>
      </c>
      <c r="T507" s="271">
        <f>S507*H507</f>
        <v>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72" t="s">
        <v>256</v>
      </c>
      <c r="AT507" s="272" t="s">
        <v>176</v>
      </c>
      <c r="AU507" s="272" t="s">
        <v>88</v>
      </c>
      <c r="AY507" s="16" t="s">
        <v>174</v>
      </c>
      <c r="BE507" s="144">
        <f>IF(N507="základní",J507,0)</f>
        <v>0</v>
      </c>
      <c r="BF507" s="144">
        <f>IF(N507="snížená",J507,0)</f>
        <v>0</v>
      </c>
      <c r="BG507" s="144">
        <f>IF(N507="zákl. přenesená",J507,0)</f>
        <v>0</v>
      </c>
      <c r="BH507" s="144">
        <f>IF(N507="sníž. přenesená",J507,0)</f>
        <v>0</v>
      </c>
      <c r="BI507" s="144">
        <f>IF(N507="nulová",J507,0)</f>
        <v>0</v>
      </c>
      <c r="BJ507" s="16" t="s">
        <v>86</v>
      </c>
      <c r="BK507" s="144">
        <f>ROUND(I507*H507,2)</f>
        <v>0</v>
      </c>
      <c r="BL507" s="16" t="s">
        <v>256</v>
      </c>
      <c r="BM507" s="272" t="s">
        <v>1211</v>
      </c>
    </row>
    <row r="508" spans="1:65" s="2" customFormat="1" ht="21.75" customHeight="1">
      <c r="A508" s="39"/>
      <c r="B508" s="40"/>
      <c r="C508" s="260" t="s">
        <v>1212</v>
      </c>
      <c r="D508" s="260" t="s">
        <v>176</v>
      </c>
      <c r="E508" s="261" t="s">
        <v>1213</v>
      </c>
      <c r="F508" s="262" t="s">
        <v>1214</v>
      </c>
      <c r="G508" s="263" t="s">
        <v>338</v>
      </c>
      <c r="H508" s="264">
        <v>1.5</v>
      </c>
      <c r="I508" s="265"/>
      <c r="J508" s="266">
        <f>ROUND(I508*H508,2)</f>
        <v>0</v>
      </c>
      <c r="K508" s="267"/>
      <c r="L508" s="42"/>
      <c r="M508" s="268" t="s">
        <v>1</v>
      </c>
      <c r="N508" s="269" t="s">
        <v>43</v>
      </c>
      <c r="O508" s="92"/>
      <c r="P508" s="270">
        <f>O508*H508</f>
        <v>0</v>
      </c>
      <c r="Q508" s="270">
        <v>0.0002</v>
      </c>
      <c r="R508" s="270">
        <f>Q508*H508</f>
        <v>0.00030000000000000003</v>
      </c>
      <c r="S508" s="270">
        <v>0</v>
      </c>
      <c r="T508" s="271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72" t="s">
        <v>256</v>
      </c>
      <c r="AT508" s="272" t="s">
        <v>176</v>
      </c>
      <c r="AU508" s="272" t="s">
        <v>88</v>
      </c>
      <c r="AY508" s="16" t="s">
        <v>174</v>
      </c>
      <c r="BE508" s="144">
        <f>IF(N508="základní",J508,0)</f>
        <v>0</v>
      </c>
      <c r="BF508" s="144">
        <f>IF(N508="snížená",J508,0)</f>
        <v>0</v>
      </c>
      <c r="BG508" s="144">
        <f>IF(N508="zákl. přenesená",J508,0)</f>
        <v>0</v>
      </c>
      <c r="BH508" s="144">
        <f>IF(N508="sníž. přenesená",J508,0)</f>
        <v>0</v>
      </c>
      <c r="BI508" s="144">
        <f>IF(N508="nulová",J508,0)</f>
        <v>0</v>
      </c>
      <c r="BJ508" s="16" t="s">
        <v>86</v>
      </c>
      <c r="BK508" s="144">
        <f>ROUND(I508*H508,2)</f>
        <v>0</v>
      </c>
      <c r="BL508" s="16" t="s">
        <v>256</v>
      </c>
      <c r="BM508" s="272" t="s">
        <v>1215</v>
      </c>
    </row>
    <row r="509" spans="1:51" s="13" customFormat="1" ht="12">
      <c r="A509" s="13"/>
      <c r="B509" s="277"/>
      <c r="C509" s="278"/>
      <c r="D509" s="273" t="s">
        <v>184</v>
      </c>
      <c r="E509" s="279" t="s">
        <v>1</v>
      </c>
      <c r="F509" s="280" t="s">
        <v>1216</v>
      </c>
      <c r="G509" s="278"/>
      <c r="H509" s="281">
        <v>1.5</v>
      </c>
      <c r="I509" s="282"/>
      <c r="J509" s="278"/>
      <c r="K509" s="278"/>
      <c r="L509" s="283"/>
      <c r="M509" s="284"/>
      <c r="N509" s="285"/>
      <c r="O509" s="285"/>
      <c r="P509" s="285"/>
      <c r="Q509" s="285"/>
      <c r="R509" s="285"/>
      <c r="S509" s="285"/>
      <c r="T509" s="286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87" t="s">
        <v>184</v>
      </c>
      <c r="AU509" s="287" t="s">
        <v>88</v>
      </c>
      <c r="AV509" s="13" t="s">
        <v>88</v>
      </c>
      <c r="AW509" s="13" t="s">
        <v>32</v>
      </c>
      <c r="AX509" s="13" t="s">
        <v>86</v>
      </c>
      <c r="AY509" s="287" t="s">
        <v>174</v>
      </c>
    </row>
    <row r="510" spans="1:65" s="2" customFormat="1" ht="16.5" customHeight="1">
      <c r="A510" s="39"/>
      <c r="B510" s="40"/>
      <c r="C510" s="288" t="s">
        <v>1217</v>
      </c>
      <c r="D510" s="288" t="s">
        <v>199</v>
      </c>
      <c r="E510" s="289" t="s">
        <v>1218</v>
      </c>
      <c r="F510" s="290" t="s">
        <v>1219</v>
      </c>
      <c r="G510" s="291" t="s">
        <v>338</v>
      </c>
      <c r="H510" s="292">
        <v>1.65</v>
      </c>
      <c r="I510" s="293"/>
      <c r="J510" s="294">
        <f>ROUND(I510*H510,2)</f>
        <v>0</v>
      </c>
      <c r="K510" s="295"/>
      <c r="L510" s="296"/>
      <c r="M510" s="297" t="s">
        <v>1</v>
      </c>
      <c r="N510" s="298" t="s">
        <v>43</v>
      </c>
      <c r="O510" s="92"/>
      <c r="P510" s="270">
        <f>O510*H510</f>
        <v>0</v>
      </c>
      <c r="Q510" s="270">
        <v>6E-05</v>
      </c>
      <c r="R510" s="270">
        <f>Q510*H510</f>
        <v>9.9E-05</v>
      </c>
      <c r="S510" s="270">
        <v>0</v>
      </c>
      <c r="T510" s="271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72" t="s">
        <v>335</v>
      </c>
      <c r="AT510" s="272" t="s">
        <v>199</v>
      </c>
      <c r="AU510" s="272" t="s">
        <v>88</v>
      </c>
      <c r="AY510" s="16" t="s">
        <v>174</v>
      </c>
      <c r="BE510" s="144">
        <f>IF(N510="základní",J510,0)</f>
        <v>0</v>
      </c>
      <c r="BF510" s="144">
        <f>IF(N510="snížená",J510,0)</f>
        <v>0</v>
      </c>
      <c r="BG510" s="144">
        <f>IF(N510="zákl. přenesená",J510,0)</f>
        <v>0</v>
      </c>
      <c r="BH510" s="144">
        <f>IF(N510="sníž. přenesená",J510,0)</f>
        <v>0</v>
      </c>
      <c r="BI510" s="144">
        <f>IF(N510="nulová",J510,0)</f>
        <v>0</v>
      </c>
      <c r="BJ510" s="16" t="s">
        <v>86</v>
      </c>
      <c r="BK510" s="144">
        <f>ROUND(I510*H510,2)</f>
        <v>0</v>
      </c>
      <c r="BL510" s="16" t="s">
        <v>256</v>
      </c>
      <c r="BM510" s="272" t="s">
        <v>1220</v>
      </c>
    </row>
    <row r="511" spans="1:51" s="13" customFormat="1" ht="12">
      <c r="A511" s="13"/>
      <c r="B511" s="277"/>
      <c r="C511" s="278"/>
      <c r="D511" s="273" t="s">
        <v>184</v>
      </c>
      <c r="E511" s="278"/>
      <c r="F511" s="280" t="s">
        <v>1221</v>
      </c>
      <c r="G511" s="278"/>
      <c r="H511" s="281">
        <v>1.65</v>
      </c>
      <c r="I511" s="282"/>
      <c r="J511" s="278"/>
      <c r="K511" s="278"/>
      <c r="L511" s="283"/>
      <c r="M511" s="284"/>
      <c r="N511" s="285"/>
      <c r="O511" s="285"/>
      <c r="P511" s="285"/>
      <c r="Q511" s="285"/>
      <c r="R511" s="285"/>
      <c r="S511" s="285"/>
      <c r="T511" s="286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87" t="s">
        <v>184</v>
      </c>
      <c r="AU511" s="287" t="s">
        <v>88</v>
      </c>
      <c r="AV511" s="13" t="s">
        <v>88</v>
      </c>
      <c r="AW511" s="13" t="s">
        <v>4</v>
      </c>
      <c r="AX511" s="13" t="s">
        <v>86</v>
      </c>
      <c r="AY511" s="287" t="s">
        <v>174</v>
      </c>
    </row>
    <row r="512" spans="1:65" s="2" customFormat="1" ht="21.75" customHeight="1">
      <c r="A512" s="39"/>
      <c r="B512" s="40"/>
      <c r="C512" s="260" t="s">
        <v>1222</v>
      </c>
      <c r="D512" s="260" t="s">
        <v>176</v>
      </c>
      <c r="E512" s="261" t="s">
        <v>1223</v>
      </c>
      <c r="F512" s="262" t="s">
        <v>1224</v>
      </c>
      <c r="G512" s="263" t="s">
        <v>232</v>
      </c>
      <c r="H512" s="264">
        <v>6.56</v>
      </c>
      <c r="I512" s="265"/>
      <c r="J512" s="266">
        <f>ROUND(I512*H512,2)</f>
        <v>0</v>
      </c>
      <c r="K512" s="267"/>
      <c r="L512" s="42"/>
      <c r="M512" s="268" t="s">
        <v>1</v>
      </c>
      <c r="N512" s="269" t="s">
        <v>43</v>
      </c>
      <c r="O512" s="92"/>
      <c r="P512" s="270">
        <f>O512*H512</f>
        <v>0</v>
      </c>
      <c r="Q512" s="270">
        <v>0.0091</v>
      </c>
      <c r="R512" s="270">
        <f>Q512*H512</f>
        <v>0.059696</v>
      </c>
      <c r="S512" s="270">
        <v>0</v>
      </c>
      <c r="T512" s="271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72" t="s">
        <v>256</v>
      </c>
      <c r="AT512" s="272" t="s">
        <v>176</v>
      </c>
      <c r="AU512" s="272" t="s">
        <v>88</v>
      </c>
      <c r="AY512" s="16" t="s">
        <v>174</v>
      </c>
      <c r="BE512" s="144">
        <f>IF(N512="základní",J512,0)</f>
        <v>0</v>
      </c>
      <c r="BF512" s="144">
        <f>IF(N512="snížená",J512,0)</f>
        <v>0</v>
      </c>
      <c r="BG512" s="144">
        <f>IF(N512="zákl. přenesená",J512,0)</f>
        <v>0</v>
      </c>
      <c r="BH512" s="144">
        <f>IF(N512="sníž. přenesená",J512,0)</f>
        <v>0</v>
      </c>
      <c r="BI512" s="144">
        <f>IF(N512="nulová",J512,0)</f>
        <v>0</v>
      </c>
      <c r="BJ512" s="16" t="s">
        <v>86</v>
      </c>
      <c r="BK512" s="144">
        <f>ROUND(I512*H512,2)</f>
        <v>0</v>
      </c>
      <c r="BL512" s="16" t="s">
        <v>256</v>
      </c>
      <c r="BM512" s="272" t="s">
        <v>1225</v>
      </c>
    </row>
    <row r="513" spans="1:65" s="2" customFormat="1" ht="21.75" customHeight="1">
      <c r="A513" s="39"/>
      <c r="B513" s="40"/>
      <c r="C513" s="288" t="s">
        <v>1226</v>
      </c>
      <c r="D513" s="288" t="s">
        <v>199</v>
      </c>
      <c r="E513" s="289" t="s">
        <v>1227</v>
      </c>
      <c r="F513" s="290" t="s">
        <v>1228</v>
      </c>
      <c r="G513" s="291" t="s">
        <v>232</v>
      </c>
      <c r="H513" s="292">
        <v>7.216</v>
      </c>
      <c r="I513" s="293"/>
      <c r="J513" s="294">
        <f>ROUND(I513*H513,2)</f>
        <v>0</v>
      </c>
      <c r="K513" s="295"/>
      <c r="L513" s="296"/>
      <c r="M513" s="297" t="s">
        <v>1</v>
      </c>
      <c r="N513" s="298" t="s">
        <v>43</v>
      </c>
      <c r="O513" s="92"/>
      <c r="P513" s="270">
        <f>O513*H513</f>
        <v>0</v>
      </c>
      <c r="Q513" s="270">
        <v>0.0177</v>
      </c>
      <c r="R513" s="270">
        <f>Q513*H513</f>
        <v>0.1277232</v>
      </c>
      <c r="S513" s="270">
        <v>0</v>
      </c>
      <c r="T513" s="271">
        <f>S513*H513</f>
        <v>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72" t="s">
        <v>335</v>
      </c>
      <c r="AT513" s="272" t="s">
        <v>199</v>
      </c>
      <c r="AU513" s="272" t="s">
        <v>88</v>
      </c>
      <c r="AY513" s="16" t="s">
        <v>174</v>
      </c>
      <c r="BE513" s="144">
        <f>IF(N513="základní",J513,0)</f>
        <v>0</v>
      </c>
      <c r="BF513" s="144">
        <f>IF(N513="snížená",J513,0)</f>
        <v>0</v>
      </c>
      <c r="BG513" s="144">
        <f>IF(N513="zákl. přenesená",J513,0)</f>
        <v>0</v>
      </c>
      <c r="BH513" s="144">
        <f>IF(N513="sníž. přenesená",J513,0)</f>
        <v>0</v>
      </c>
      <c r="BI513" s="144">
        <f>IF(N513="nulová",J513,0)</f>
        <v>0</v>
      </c>
      <c r="BJ513" s="16" t="s">
        <v>86</v>
      </c>
      <c r="BK513" s="144">
        <f>ROUND(I513*H513,2)</f>
        <v>0</v>
      </c>
      <c r="BL513" s="16" t="s">
        <v>256</v>
      </c>
      <c r="BM513" s="272" t="s">
        <v>1229</v>
      </c>
    </row>
    <row r="514" spans="1:51" s="13" customFormat="1" ht="12">
      <c r="A514" s="13"/>
      <c r="B514" s="277"/>
      <c r="C514" s="278"/>
      <c r="D514" s="273" t="s">
        <v>184</v>
      </c>
      <c r="E514" s="278"/>
      <c r="F514" s="280" t="s">
        <v>1230</v>
      </c>
      <c r="G514" s="278"/>
      <c r="H514" s="281">
        <v>7.216</v>
      </c>
      <c r="I514" s="282"/>
      <c r="J514" s="278"/>
      <c r="K514" s="278"/>
      <c r="L514" s="283"/>
      <c r="M514" s="284"/>
      <c r="N514" s="285"/>
      <c r="O514" s="285"/>
      <c r="P514" s="285"/>
      <c r="Q514" s="285"/>
      <c r="R514" s="285"/>
      <c r="S514" s="285"/>
      <c r="T514" s="286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87" t="s">
        <v>184</v>
      </c>
      <c r="AU514" s="287" t="s">
        <v>88</v>
      </c>
      <c r="AV514" s="13" t="s">
        <v>88</v>
      </c>
      <c r="AW514" s="13" t="s">
        <v>4</v>
      </c>
      <c r="AX514" s="13" t="s">
        <v>86</v>
      </c>
      <c r="AY514" s="287" t="s">
        <v>174</v>
      </c>
    </row>
    <row r="515" spans="1:65" s="2" customFormat="1" ht="21.75" customHeight="1">
      <c r="A515" s="39"/>
      <c r="B515" s="40"/>
      <c r="C515" s="260" t="s">
        <v>1231</v>
      </c>
      <c r="D515" s="260" t="s">
        <v>176</v>
      </c>
      <c r="E515" s="261" t="s">
        <v>1232</v>
      </c>
      <c r="F515" s="262" t="s">
        <v>1233</v>
      </c>
      <c r="G515" s="263" t="s">
        <v>202</v>
      </c>
      <c r="H515" s="264">
        <v>0.19</v>
      </c>
      <c r="I515" s="265"/>
      <c r="J515" s="266">
        <f>ROUND(I515*H515,2)</f>
        <v>0</v>
      </c>
      <c r="K515" s="267"/>
      <c r="L515" s="42"/>
      <c r="M515" s="268" t="s">
        <v>1</v>
      </c>
      <c r="N515" s="269" t="s">
        <v>43</v>
      </c>
      <c r="O515" s="92"/>
      <c r="P515" s="270">
        <f>O515*H515</f>
        <v>0</v>
      </c>
      <c r="Q515" s="270">
        <v>0</v>
      </c>
      <c r="R515" s="270">
        <f>Q515*H515</f>
        <v>0</v>
      </c>
      <c r="S515" s="270">
        <v>0</v>
      </c>
      <c r="T515" s="271">
        <f>S515*H515</f>
        <v>0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72" t="s">
        <v>256</v>
      </c>
      <c r="AT515" s="272" t="s">
        <v>176</v>
      </c>
      <c r="AU515" s="272" t="s">
        <v>88</v>
      </c>
      <c r="AY515" s="16" t="s">
        <v>174</v>
      </c>
      <c r="BE515" s="144">
        <f>IF(N515="základní",J515,0)</f>
        <v>0</v>
      </c>
      <c r="BF515" s="144">
        <f>IF(N515="snížená",J515,0)</f>
        <v>0</v>
      </c>
      <c r="BG515" s="144">
        <f>IF(N515="zákl. přenesená",J515,0)</f>
        <v>0</v>
      </c>
      <c r="BH515" s="144">
        <f>IF(N515="sníž. přenesená",J515,0)</f>
        <v>0</v>
      </c>
      <c r="BI515" s="144">
        <f>IF(N515="nulová",J515,0)</f>
        <v>0</v>
      </c>
      <c r="BJ515" s="16" t="s">
        <v>86</v>
      </c>
      <c r="BK515" s="144">
        <f>ROUND(I515*H515,2)</f>
        <v>0</v>
      </c>
      <c r="BL515" s="16" t="s">
        <v>256</v>
      </c>
      <c r="BM515" s="272" t="s">
        <v>1234</v>
      </c>
    </row>
    <row r="516" spans="1:63" s="12" customFormat="1" ht="22.8" customHeight="1">
      <c r="A516" s="12"/>
      <c r="B516" s="244"/>
      <c r="C516" s="245"/>
      <c r="D516" s="246" t="s">
        <v>77</v>
      </c>
      <c r="E516" s="258" t="s">
        <v>1235</v>
      </c>
      <c r="F516" s="258" t="s">
        <v>1236</v>
      </c>
      <c r="G516" s="245"/>
      <c r="H516" s="245"/>
      <c r="I516" s="248"/>
      <c r="J516" s="259">
        <f>BK516</f>
        <v>0</v>
      </c>
      <c r="K516" s="245"/>
      <c r="L516" s="250"/>
      <c r="M516" s="251"/>
      <c r="N516" s="252"/>
      <c r="O516" s="252"/>
      <c r="P516" s="253">
        <f>SUM(P517:P529)</f>
        <v>0</v>
      </c>
      <c r="Q516" s="252"/>
      <c r="R516" s="253">
        <f>SUM(R517:R529)</f>
        <v>0.5781222300000002</v>
      </c>
      <c r="S516" s="252"/>
      <c r="T516" s="254">
        <f>SUM(T517:T529)</f>
        <v>0</v>
      </c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R516" s="255" t="s">
        <v>88</v>
      </c>
      <c r="AT516" s="256" t="s">
        <v>77</v>
      </c>
      <c r="AU516" s="256" t="s">
        <v>86</v>
      </c>
      <c r="AY516" s="255" t="s">
        <v>174</v>
      </c>
      <c r="BK516" s="257">
        <f>SUM(BK517:BK529)</f>
        <v>0</v>
      </c>
    </row>
    <row r="517" spans="1:65" s="2" customFormat="1" ht="16.5" customHeight="1">
      <c r="A517" s="39"/>
      <c r="B517" s="40"/>
      <c r="C517" s="260" t="s">
        <v>1237</v>
      </c>
      <c r="D517" s="260" t="s">
        <v>176</v>
      </c>
      <c r="E517" s="261" t="s">
        <v>1238</v>
      </c>
      <c r="F517" s="262" t="s">
        <v>1239</v>
      </c>
      <c r="G517" s="263" t="s">
        <v>232</v>
      </c>
      <c r="H517" s="264">
        <v>107.8</v>
      </c>
      <c r="I517" s="265"/>
      <c r="J517" s="266">
        <f>ROUND(I517*H517,2)</f>
        <v>0</v>
      </c>
      <c r="K517" s="267"/>
      <c r="L517" s="42"/>
      <c r="M517" s="268" t="s">
        <v>1</v>
      </c>
      <c r="N517" s="269" t="s">
        <v>43</v>
      </c>
      <c r="O517" s="92"/>
      <c r="P517" s="270">
        <f>O517*H517</f>
        <v>0</v>
      </c>
      <c r="Q517" s="270">
        <v>0</v>
      </c>
      <c r="R517" s="270">
        <f>Q517*H517</f>
        <v>0</v>
      </c>
      <c r="S517" s="270">
        <v>0</v>
      </c>
      <c r="T517" s="271">
        <f>S517*H517</f>
        <v>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72" t="s">
        <v>256</v>
      </c>
      <c r="AT517" s="272" t="s">
        <v>176</v>
      </c>
      <c r="AU517" s="272" t="s">
        <v>88</v>
      </c>
      <c r="AY517" s="16" t="s">
        <v>174</v>
      </c>
      <c r="BE517" s="144">
        <f>IF(N517="základní",J517,0)</f>
        <v>0</v>
      </c>
      <c r="BF517" s="144">
        <f>IF(N517="snížená",J517,0)</f>
        <v>0</v>
      </c>
      <c r="BG517" s="144">
        <f>IF(N517="zákl. přenesená",J517,0)</f>
        <v>0</v>
      </c>
      <c r="BH517" s="144">
        <f>IF(N517="sníž. přenesená",J517,0)</f>
        <v>0</v>
      </c>
      <c r="BI517" s="144">
        <f>IF(N517="nulová",J517,0)</f>
        <v>0</v>
      </c>
      <c r="BJ517" s="16" t="s">
        <v>86</v>
      </c>
      <c r="BK517" s="144">
        <f>ROUND(I517*H517,2)</f>
        <v>0</v>
      </c>
      <c r="BL517" s="16" t="s">
        <v>256</v>
      </c>
      <c r="BM517" s="272" t="s">
        <v>1240</v>
      </c>
    </row>
    <row r="518" spans="1:51" s="13" customFormat="1" ht="12">
      <c r="A518" s="13"/>
      <c r="B518" s="277"/>
      <c r="C518" s="278"/>
      <c r="D518" s="273" t="s">
        <v>184</v>
      </c>
      <c r="E518" s="279" t="s">
        <v>1</v>
      </c>
      <c r="F518" s="280" t="s">
        <v>1241</v>
      </c>
      <c r="G518" s="278"/>
      <c r="H518" s="281">
        <v>107.8</v>
      </c>
      <c r="I518" s="282"/>
      <c r="J518" s="278"/>
      <c r="K518" s="278"/>
      <c r="L518" s="283"/>
      <c r="M518" s="284"/>
      <c r="N518" s="285"/>
      <c r="O518" s="285"/>
      <c r="P518" s="285"/>
      <c r="Q518" s="285"/>
      <c r="R518" s="285"/>
      <c r="S518" s="285"/>
      <c r="T518" s="286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87" t="s">
        <v>184</v>
      </c>
      <c r="AU518" s="287" t="s">
        <v>88</v>
      </c>
      <c r="AV518" s="13" t="s">
        <v>88</v>
      </c>
      <c r="AW518" s="13" t="s">
        <v>32</v>
      </c>
      <c r="AX518" s="13" t="s">
        <v>86</v>
      </c>
      <c r="AY518" s="287" t="s">
        <v>174</v>
      </c>
    </row>
    <row r="519" spans="1:65" s="2" customFormat="1" ht="16.5" customHeight="1">
      <c r="A519" s="39"/>
      <c r="B519" s="40"/>
      <c r="C519" s="260" t="s">
        <v>1242</v>
      </c>
      <c r="D519" s="260" t="s">
        <v>176</v>
      </c>
      <c r="E519" s="261" t="s">
        <v>1243</v>
      </c>
      <c r="F519" s="262" t="s">
        <v>1244</v>
      </c>
      <c r="G519" s="263" t="s">
        <v>232</v>
      </c>
      <c r="H519" s="264">
        <v>107.8</v>
      </c>
      <c r="I519" s="265"/>
      <c r="J519" s="266">
        <f>ROUND(I519*H519,2)</f>
        <v>0</v>
      </c>
      <c r="K519" s="267"/>
      <c r="L519" s="42"/>
      <c r="M519" s="268" t="s">
        <v>1</v>
      </c>
      <c r="N519" s="269" t="s">
        <v>43</v>
      </c>
      <c r="O519" s="92"/>
      <c r="P519" s="270">
        <f>O519*H519</f>
        <v>0</v>
      </c>
      <c r="Q519" s="270">
        <v>0</v>
      </c>
      <c r="R519" s="270">
        <f>Q519*H519</f>
        <v>0</v>
      </c>
      <c r="S519" s="270">
        <v>0</v>
      </c>
      <c r="T519" s="271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72" t="s">
        <v>256</v>
      </c>
      <c r="AT519" s="272" t="s">
        <v>176</v>
      </c>
      <c r="AU519" s="272" t="s">
        <v>88</v>
      </c>
      <c r="AY519" s="16" t="s">
        <v>174</v>
      </c>
      <c r="BE519" s="144">
        <f>IF(N519="základní",J519,0)</f>
        <v>0</v>
      </c>
      <c r="BF519" s="144">
        <f>IF(N519="snížená",J519,0)</f>
        <v>0</v>
      </c>
      <c r="BG519" s="144">
        <f>IF(N519="zákl. přenesená",J519,0)</f>
        <v>0</v>
      </c>
      <c r="BH519" s="144">
        <f>IF(N519="sníž. přenesená",J519,0)</f>
        <v>0</v>
      </c>
      <c r="BI519" s="144">
        <f>IF(N519="nulová",J519,0)</f>
        <v>0</v>
      </c>
      <c r="BJ519" s="16" t="s">
        <v>86</v>
      </c>
      <c r="BK519" s="144">
        <f>ROUND(I519*H519,2)</f>
        <v>0</v>
      </c>
      <c r="BL519" s="16" t="s">
        <v>256</v>
      </c>
      <c r="BM519" s="272" t="s">
        <v>1245</v>
      </c>
    </row>
    <row r="520" spans="1:65" s="2" customFormat="1" ht="21.75" customHeight="1">
      <c r="A520" s="39"/>
      <c r="B520" s="40"/>
      <c r="C520" s="260" t="s">
        <v>1246</v>
      </c>
      <c r="D520" s="260" t="s">
        <v>176</v>
      </c>
      <c r="E520" s="261" t="s">
        <v>1247</v>
      </c>
      <c r="F520" s="262" t="s">
        <v>1248</v>
      </c>
      <c r="G520" s="263" t="s">
        <v>232</v>
      </c>
      <c r="H520" s="264">
        <v>107.8</v>
      </c>
      <c r="I520" s="265"/>
      <c r="J520" s="266">
        <f>ROUND(I520*H520,2)</f>
        <v>0</v>
      </c>
      <c r="K520" s="267"/>
      <c r="L520" s="42"/>
      <c r="M520" s="268" t="s">
        <v>1</v>
      </c>
      <c r="N520" s="269" t="s">
        <v>43</v>
      </c>
      <c r="O520" s="92"/>
      <c r="P520" s="270">
        <f>O520*H520</f>
        <v>0</v>
      </c>
      <c r="Q520" s="270">
        <v>7E-05</v>
      </c>
      <c r="R520" s="270">
        <f>Q520*H520</f>
        <v>0.007545999999999999</v>
      </c>
      <c r="S520" s="270">
        <v>0</v>
      </c>
      <c r="T520" s="271">
        <f>S520*H520</f>
        <v>0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72" t="s">
        <v>256</v>
      </c>
      <c r="AT520" s="272" t="s">
        <v>176</v>
      </c>
      <c r="AU520" s="272" t="s">
        <v>88</v>
      </c>
      <c r="AY520" s="16" t="s">
        <v>174</v>
      </c>
      <c r="BE520" s="144">
        <f>IF(N520="základní",J520,0)</f>
        <v>0</v>
      </c>
      <c r="BF520" s="144">
        <f>IF(N520="snížená",J520,0)</f>
        <v>0</v>
      </c>
      <c r="BG520" s="144">
        <f>IF(N520="zákl. přenesená",J520,0)</f>
        <v>0</v>
      </c>
      <c r="BH520" s="144">
        <f>IF(N520="sníž. přenesená",J520,0)</f>
        <v>0</v>
      </c>
      <c r="BI520" s="144">
        <f>IF(N520="nulová",J520,0)</f>
        <v>0</v>
      </c>
      <c r="BJ520" s="16" t="s">
        <v>86</v>
      </c>
      <c r="BK520" s="144">
        <f>ROUND(I520*H520,2)</f>
        <v>0</v>
      </c>
      <c r="BL520" s="16" t="s">
        <v>256</v>
      </c>
      <c r="BM520" s="272" t="s">
        <v>1249</v>
      </c>
    </row>
    <row r="521" spans="1:65" s="2" customFormat="1" ht="16.5" customHeight="1">
      <c r="A521" s="39"/>
      <c r="B521" s="40"/>
      <c r="C521" s="260" t="s">
        <v>1250</v>
      </c>
      <c r="D521" s="260" t="s">
        <v>176</v>
      </c>
      <c r="E521" s="261" t="s">
        <v>1251</v>
      </c>
      <c r="F521" s="262" t="s">
        <v>1252</v>
      </c>
      <c r="G521" s="263" t="s">
        <v>232</v>
      </c>
      <c r="H521" s="264">
        <v>107.8</v>
      </c>
      <c r="I521" s="265"/>
      <c r="J521" s="266">
        <f>ROUND(I521*H521,2)</f>
        <v>0</v>
      </c>
      <c r="K521" s="267"/>
      <c r="L521" s="42"/>
      <c r="M521" s="268" t="s">
        <v>1</v>
      </c>
      <c r="N521" s="269" t="s">
        <v>43</v>
      </c>
      <c r="O521" s="92"/>
      <c r="P521" s="270">
        <f>O521*H521</f>
        <v>0</v>
      </c>
      <c r="Q521" s="270">
        <v>0.0003</v>
      </c>
      <c r="R521" s="270">
        <f>Q521*H521</f>
        <v>0.032339999999999994</v>
      </c>
      <c r="S521" s="270">
        <v>0</v>
      </c>
      <c r="T521" s="271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72" t="s">
        <v>256</v>
      </c>
      <c r="AT521" s="272" t="s">
        <v>176</v>
      </c>
      <c r="AU521" s="272" t="s">
        <v>88</v>
      </c>
      <c r="AY521" s="16" t="s">
        <v>174</v>
      </c>
      <c r="BE521" s="144">
        <f>IF(N521="základní",J521,0)</f>
        <v>0</v>
      </c>
      <c r="BF521" s="144">
        <f>IF(N521="snížená",J521,0)</f>
        <v>0</v>
      </c>
      <c r="BG521" s="144">
        <f>IF(N521="zákl. přenesená",J521,0)</f>
        <v>0</v>
      </c>
      <c r="BH521" s="144">
        <f>IF(N521="sníž. přenesená",J521,0)</f>
        <v>0</v>
      </c>
      <c r="BI521" s="144">
        <f>IF(N521="nulová",J521,0)</f>
        <v>0</v>
      </c>
      <c r="BJ521" s="16" t="s">
        <v>86</v>
      </c>
      <c r="BK521" s="144">
        <f>ROUND(I521*H521,2)</f>
        <v>0</v>
      </c>
      <c r="BL521" s="16" t="s">
        <v>256</v>
      </c>
      <c r="BM521" s="272" t="s">
        <v>1253</v>
      </c>
    </row>
    <row r="522" spans="1:65" s="2" customFormat="1" ht="33" customHeight="1">
      <c r="A522" s="39"/>
      <c r="B522" s="40"/>
      <c r="C522" s="288" t="s">
        <v>1254</v>
      </c>
      <c r="D522" s="288" t="s">
        <v>199</v>
      </c>
      <c r="E522" s="289" t="s">
        <v>1255</v>
      </c>
      <c r="F522" s="290" t="s">
        <v>1256</v>
      </c>
      <c r="G522" s="291" t="s">
        <v>232</v>
      </c>
      <c r="H522" s="292">
        <v>118.58</v>
      </c>
      <c r="I522" s="293"/>
      <c r="J522" s="294">
        <f>ROUND(I522*H522,2)</f>
        <v>0</v>
      </c>
      <c r="K522" s="295"/>
      <c r="L522" s="296"/>
      <c r="M522" s="297" t="s">
        <v>1</v>
      </c>
      <c r="N522" s="298" t="s">
        <v>43</v>
      </c>
      <c r="O522" s="92"/>
      <c r="P522" s="270">
        <f>O522*H522</f>
        <v>0</v>
      </c>
      <c r="Q522" s="270">
        <v>0.00429</v>
      </c>
      <c r="R522" s="270">
        <f>Q522*H522</f>
        <v>0.5087082</v>
      </c>
      <c r="S522" s="270">
        <v>0</v>
      </c>
      <c r="T522" s="271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72" t="s">
        <v>335</v>
      </c>
      <c r="AT522" s="272" t="s">
        <v>199</v>
      </c>
      <c r="AU522" s="272" t="s">
        <v>88</v>
      </c>
      <c r="AY522" s="16" t="s">
        <v>174</v>
      </c>
      <c r="BE522" s="144">
        <f>IF(N522="základní",J522,0)</f>
        <v>0</v>
      </c>
      <c r="BF522" s="144">
        <f>IF(N522="snížená",J522,0)</f>
        <v>0</v>
      </c>
      <c r="BG522" s="144">
        <f>IF(N522="zákl. přenesená",J522,0)</f>
        <v>0</v>
      </c>
      <c r="BH522" s="144">
        <f>IF(N522="sníž. přenesená",J522,0)</f>
        <v>0</v>
      </c>
      <c r="BI522" s="144">
        <f>IF(N522="nulová",J522,0)</f>
        <v>0</v>
      </c>
      <c r="BJ522" s="16" t="s">
        <v>86</v>
      </c>
      <c r="BK522" s="144">
        <f>ROUND(I522*H522,2)</f>
        <v>0</v>
      </c>
      <c r="BL522" s="16" t="s">
        <v>256</v>
      </c>
      <c r="BM522" s="272" t="s">
        <v>1257</v>
      </c>
    </row>
    <row r="523" spans="1:51" s="13" customFormat="1" ht="12">
      <c r="A523" s="13"/>
      <c r="B523" s="277"/>
      <c r="C523" s="278"/>
      <c r="D523" s="273" t="s">
        <v>184</v>
      </c>
      <c r="E523" s="278"/>
      <c r="F523" s="280" t="s">
        <v>1258</v>
      </c>
      <c r="G523" s="278"/>
      <c r="H523" s="281">
        <v>118.58</v>
      </c>
      <c r="I523" s="282"/>
      <c r="J523" s="278"/>
      <c r="K523" s="278"/>
      <c r="L523" s="283"/>
      <c r="M523" s="284"/>
      <c r="N523" s="285"/>
      <c r="O523" s="285"/>
      <c r="P523" s="285"/>
      <c r="Q523" s="285"/>
      <c r="R523" s="285"/>
      <c r="S523" s="285"/>
      <c r="T523" s="286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87" t="s">
        <v>184</v>
      </c>
      <c r="AU523" s="287" t="s">
        <v>88</v>
      </c>
      <c r="AV523" s="13" t="s">
        <v>88</v>
      </c>
      <c r="AW523" s="13" t="s">
        <v>4</v>
      </c>
      <c r="AX523" s="13" t="s">
        <v>86</v>
      </c>
      <c r="AY523" s="287" t="s">
        <v>174</v>
      </c>
    </row>
    <row r="524" spans="1:65" s="2" customFormat="1" ht="16.5" customHeight="1">
      <c r="A524" s="39"/>
      <c r="B524" s="40"/>
      <c r="C524" s="260" t="s">
        <v>1259</v>
      </c>
      <c r="D524" s="260" t="s">
        <v>176</v>
      </c>
      <c r="E524" s="261" t="s">
        <v>1260</v>
      </c>
      <c r="F524" s="262" t="s">
        <v>1261</v>
      </c>
      <c r="G524" s="263" t="s">
        <v>338</v>
      </c>
      <c r="H524" s="264">
        <v>80.458</v>
      </c>
      <c r="I524" s="265"/>
      <c r="J524" s="266">
        <f>ROUND(I524*H524,2)</f>
        <v>0</v>
      </c>
      <c r="K524" s="267"/>
      <c r="L524" s="42"/>
      <c r="M524" s="268" t="s">
        <v>1</v>
      </c>
      <c r="N524" s="269" t="s">
        <v>43</v>
      </c>
      <c r="O524" s="92"/>
      <c r="P524" s="270">
        <f>O524*H524</f>
        <v>0</v>
      </c>
      <c r="Q524" s="270">
        <v>1E-05</v>
      </c>
      <c r="R524" s="270">
        <f>Q524*H524</f>
        <v>0.00080458</v>
      </c>
      <c r="S524" s="270">
        <v>0</v>
      </c>
      <c r="T524" s="271">
        <f>S524*H524</f>
        <v>0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72" t="s">
        <v>256</v>
      </c>
      <c r="AT524" s="272" t="s">
        <v>176</v>
      </c>
      <c r="AU524" s="272" t="s">
        <v>88</v>
      </c>
      <c r="AY524" s="16" t="s">
        <v>174</v>
      </c>
      <c r="BE524" s="144">
        <f>IF(N524="základní",J524,0)</f>
        <v>0</v>
      </c>
      <c r="BF524" s="144">
        <f>IF(N524="snížená",J524,0)</f>
        <v>0</v>
      </c>
      <c r="BG524" s="144">
        <f>IF(N524="zákl. přenesená",J524,0)</f>
        <v>0</v>
      </c>
      <c r="BH524" s="144">
        <f>IF(N524="sníž. přenesená",J524,0)</f>
        <v>0</v>
      </c>
      <c r="BI524" s="144">
        <f>IF(N524="nulová",J524,0)</f>
        <v>0</v>
      </c>
      <c r="BJ524" s="16" t="s">
        <v>86</v>
      </c>
      <c r="BK524" s="144">
        <f>ROUND(I524*H524,2)</f>
        <v>0</v>
      </c>
      <c r="BL524" s="16" t="s">
        <v>256</v>
      </c>
      <c r="BM524" s="272" t="s">
        <v>1262</v>
      </c>
    </row>
    <row r="525" spans="1:51" s="13" customFormat="1" ht="12">
      <c r="A525" s="13"/>
      <c r="B525" s="277"/>
      <c r="C525" s="278"/>
      <c r="D525" s="273" t="s">
        <v>184</v>
      </c>
      <c r="E525" s="279" t="s">
        <v>1</v>
      </c>
      <c r="F525" s="280" t="s">
        <v>1263</v>
      </c>
      <c r="G525" s="278"/>
      <c r="H525" s="281">
        <v>80.458</v>
      </c>
      <c r="I525" s="282"/>
      <c r="J525" s="278"/>
      <c r="K525" s="278"/>
      <c r="L525" s="283"/>
      <c r="M525" s="284"/>
      <c r="N525" s="285"/>
      <c r="O525" s="285"/>
      <c r="P525" s="285"/>
      <c r="Q525" s="285"/>
      <c r="R525" s="285"/>
      <c r="S525" s="285"/>
      <c r="T525" s="286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87" t="s">
        <v>184</v>
      </c>
      <c r="AU525" s="287" t="s">
        <v>88</v>
      </c>
      <c r="AV525" s="13" t="s">
        <v>88</v>
      </c>
      <c r="AW525" s="13" t="s">
        <v>32</v>
      </c>
      <c r="AX525" s="13" t="s">
        <v>86</v>
      </c>
      <c r="AY525" s="287" t="s">
        <v>174</v>
      </c>
    </row>
    <row r="526" spans="1:65" s="2" customFormat="1" ht="16.5" customHeight="1">
      <c r="A526" s="39"/>
      <c r="B526" s="40"/>
      <c r="C526" s="288" t="s">
        <v>1264</v>
      </c>
      <c r="D526" s="288" t="s">
        <v>199</v>
      </c>
      <c r="E526" s="289" t="s">
        <v>1265</v>
      </c>
      <c r="F526" s="290" t="s">
        <v>1266</v>
      </c>
      <c r="G526" s="291" t="s">
        <v>338</v>
      </c>
      <c r="H526" s="292">
        <v>82.067</v>
      </c>
      <c r="I526" s="293"/>
      <c r="J526" s="294">
        <f>ROUND(I526*H526,2)</f>
        <v>0</v>
      </c>
      <c r="K526" s="295"/>
      <c r="L526" s="296"/>
      <c r="M526" s="297" t="s">
        <v>1</v>
      </c>
      <c r="N526" s="298" t="s">
        <v>43</v>
      </c>
      <c r="O526" s="92"/>
      <c r="P526" s="270">
        <f>O526*H526</f>
        <v>0</v>
      </c>
      <c r="Q526" s="270">
        <v>0.00035</v>
      </c>
      <c r="R526" s="270">
        <f>Q526*H526</f>
        <v>0.028723449999999998</v>
      </c>
      <c r="S526" s="270">
        <v>0</v>
      </c>
      <c r="T526" s="271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72" t="s">
        <v>335</v>
      </c>
      <c r="AT526" s="272" t="s">
        <v>199</v>
      </c>
      <c r="AU526" s="272" t="s">
        <v>88</v>
      </c>
      <c r="AY526" s="16" t="s">
        <v>174</v>
      </c>
      <c r="BE526" s="144">
        <f>IF(N526="základní",J526,0)</f>
        <v>0</v>
      </c>
      <c r="BF526" s="144">
        <f>IF(N526="snížená",J526,0)</f>
        <v>0</v>
      </c>
      <c r="BG526" s="144">
        <f>IF(N526="zákl. přenesená",J526,0)</f>
        <v>0</v>
      </c>
      <c r="BH526" s="144">
        <f>IF(N526="sníž. přenesená",J526,0)</f>
        <v>0</v>
      </c>
      <c r="BI526" s="144">
        <f>IF(N526="nulová",J526,0)</f>
        <v>0</v>
      </c>
      <c r="BJ526" s="16" t="s">
        <v>86</v>
      </c>
      <c r="BK526" s="144">
        <f>ROUND(I526*H526,2)</f>
        <v>0</v>
      </c>
      <c r="BL526" s="16" t="s">
        <v>256</v>
      </c>
      <c r="BM526" s="272" t="s">
        <v>1267</v>
      </c>
    </row>
    <row r="527" spans="1:51" s="13" customFormat="1" ht="12">
      <c r="A527" s="13"/>
      <c r="B527" s="277"/>
      <c r="C527" s="278"/>
      <c r="D527" s="273" t="s">
        <v>184</v>
      </c>
      <c r="E527" s="278"/>
      <c r="F527" s="280" t="s">
        <v>1268</v>
      </c>
      <c r="G527" s="278"/>
      <c r="H527" s="281">
        <v>82.067</v>
      </c>
      <c r="I527" s="282"/>
      <c r="J527" s="278"/>
      <c r="K527" s="278"/>
      <c r="L527" s="283"/>
      <c r="M527" s="284"/>
      <c r="N527" s="285"/>
      <c r="O527" s="285"/>
      <c r="P527" s="285"/>
      <c r="Q527" s="285"/>
      <c r="R527" s="285"/>
      <c r="S527" s="285"/>
      <c r="T527" s="286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87" t="s">
        <v>184</v>
      </c>
      <c r="AU527" s="287" t="s">
        <v>88</v>
      </c>
      <c r="AV527" s="13" t="s">
        <v>88</v>
      </c>
      <c r="AW527" s="13" t="s">
        <v>4</v>
      </c>
      <c r="AX527" s="13" t="s">
        <v>86</v>
      </c>
      <c r="AY527" s="287" t="s">
        <v>174</v>
      </c>
    </row>
    <row r="528" spans="1:65" s="2" customFormat="1" ht="21.75" customHeight="1">
      <c r="A528" s="39"/>
      <c r="B528" s="40"/>
      <c r="C528" s="260" t="s">
        <v>1269</v>
      </c>
      <c r="D528" s="260" t="s">
        <v>176</v>
      </c>
      <c r="E528" s="261" t="s">
        <v>1270</v>
      </c>
      <c r="F528" s="262" t="s">
        <v>1271</v>
      </c>
      <c r="G528" s="263" t="s">
        <v>232</v>
      </c>
      <c r="H528" s="264">
        <v>107.8</v>
      </c>
      <c r="I528" s="265"/>
      <c r="J528" s="266">
        <f>ROUND(I528*H528,2)</f>
        <v>0</v>
      </c>
      <c r="K528" s="267"/>
      <c r="L528" s="42"/>
      <c r="M528" s="268" t="s">
        <v>1</v>
      </c>
      <c r="N528" s="269" t="s">
        <v>43</v>
      </c>
      <c r="O528" s="92"/>
      <c r="P528" s="270">
        <f>O528*H528</f>
        <v>0</v>
      </c>
      <c r="Q528" s="270">
        <v>0</v>
      </c>
      <c r="R528" s="270">
        <f>Q528*H528</f>
        <v>0</v>
      </c>
      <c r="S528" s="270">
        <v>0</v>
      </c>
      <c r="T528" s="271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72" t="s">
        <v>256</v>
      </c>
      <c r="AT528" s="272" t="s">
        <v>176</v>
      </c>
      <c r="AU528" s="272" t="s">
        <v>88</v>
      </c>
      <c r="AY528" s="16" t="s">
        <v>174</v>
      </c>
      <c r="BE528" s="144">
        <f>IF(N528="základní",J528,0)</f>
        <v>0</v>
      </c>
      <c r="BF528" s="144">
        <f>IF(N528="snížená",J528,0)</f>
        <v>0</v>
      </c>
      <c r="BG528" s="144">
        <f>IF(N528="zákl. přenesená",J528,0)</f>
        <v>0</v>
      </c>
      <c r="BH528" s="144">
        <f>IF(N528="sníž. přenesená",J528,0)</f>
        <v>0</v>
      </c>
      <c r="BI528" s="144">
        <f>IF(N528="nulová",J528,0)</f>
        <v>0</v>
      </c>
      <c r="BJ528" s="16" t="s">
        <v>86</v>
      </c>
      <c r="BK528" s="144">
        <f>ROUND(I528*H528,2)</f>
        <v>0</v>
      </c>
      <c r="BL528" s="16" t="s">
        <v>256</v>
      </c>
      <c r="BM528" s="272" t="s">
        <v>1272</v>
      </c>
    </row>
    <row r="529" spans="1:65" s="2" customFormat="1" ht="21.75" customHeight="1">
      <c r="A529" s="39"/>
      <c r="B529" s="40"/>
      <c r="C529" s="260" t="s">
        <v>1273</v>
      </c>
      <c r="D529" s="260" t="s">
        <v>176</v>
      </c>
      <c r="E529" s="261" t="s">
        <v>1274</v>
      </c>
      <c r="F529" s="262" t="s">
        <v>1275</v>
      </c>
      <c r="G529" s="263" t="s">
        <v>202</v>
      </c>
      <c r="H529" s="264">
        <v>0.578</v>
      </c>
      <c r="I529" s="265"/>
      <c r="J529" s="266">
        <f>ROUND(I529*H529,2)</f>
        <v>0</v>
      </c>
      <c r="K529" s="267"/>
      <c r="L529" s="42"/>
      <c r="M529" s="268" t="s">
        <v>1</v>
      </c>
      <c r="N529" s="269" t="s">
        <v>43</v>
      </c>
      <c r="O529" s="92"/>
      <c r="P529" s="270">
        <f>O529*H529</f>
        <v>0</v>
      </c>
      <c r="Q529" s="270">
        <v>0</v>
      </c>
      <c r="R529" s="270">
        <f>Q529*H529</f>
        <v>0</v>
      </c>
      <c r="S529" s="270">
        <v>0</v>
      </c>
      <c r="T529" s="271">
        <f>S529*H529</f>
        <v>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272" t="s">
        <v>256</v>
      </c>
      <c r="AT529" s="272" t="s">
        <v>176</v>
      </c>
      <c r="AU529" s="272" t="s">
        <v>88</v>
      </c>
      <c r="AY529" s="16" t="s">
        <v>174</v>
      </c>
      <c r="BE529" s="144">
        <f>IF(N529="základní",J529,0)</f>
        <v>0</v>
      </c>
      <c r="BF529" s="144">
        <f>IF(N529="snížená",J529,0)</f>
        <v>0</v>
      </c>
      <c r="BG529" s="144">
        <f>IF(N529="zákl. přenesená",J529,0)</f>
        <v>0</v>
      </c>
      <c r="BH529" s="144">
        <f>IF(N529="sníž. přenesená",J529,0)</f>
        <v>0</v>
      </c>
      <c r="BI529" s="144">
        <f>IF(N529="nulová",J529,0)</f>
        <v>0</v>
      </c>
      <c r="BJ529" s="16" t="s">
        <v>86</v>
      </c>
      <c r="BK529" s="144">
        <f>ROUND(I529*H529,2)</f>
        <v>0</v>
      </c>
      <c r="BL529" s="16" t="s">
        <v>256</v>
      </c>
      <c r="BM529" s="272" t="s">
        <v>1276</v>
      </c>
    </row>
    <row r="530" spans="1:63" s="12" customFormat="1" ht="22.8" customHeight="1">
      <c r="A530" s="12"/>
      <c r="B530" s="244"/>
      <c r="C530" s="245"/>
      <c r="D530" s="246" t="s">
        <v>77</v>
      </c>
      <c r="E530" s="258" t="s">
        <v>1277</v>
      </c>
      <c r="F530" s="258" t="s">
        <v>1278</v>
      </c>
      <c r="G530" s="245"/>
      <c r="H530" s="245"/>
      <c r="I530" s="248"/>
      <c r="J530" s="259">
        <f>BK530</f>
        <v>0</v>
      </c>
      <c r="K530" s="245"/>
      <c r="L530" s="250"/>
      <c r="M530" s="251"/>
      <c r="N530" s="252"/>
      <c r="O530" s="252"/>
      <c r="P530" s="253">
        <f>SUM(P531:P537)</f>
        <v>0</v>
      </c>
      <c r="Q530" s="252"/>
      <c r="R530" s="253">
        <f>SUM(R531:R537)</f>
        <v>0.6228825</v>
      </c>
      <c r="S530" s="252"/>
      <c r="T530" s="254">
        <f>SUM(T531:T537)</f>
        <v>0</v>
      </c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R530" s="255" t="s">
        <v>88</v>
      </c>
      <c r="AT530" s="256" t="s">
        <v>77</v>
      </c>
      <c r="AU530" s="256" t="s">
        <v>86</v>
      </c>
      <c r="AY530" s="255" t="s">
        <v>174</v>
      </c>
      <c r="BK530" s="257">
        <f>SUM(BK531:BK537)</f>
        <v>0</v>
      </c>
    </row>
    <row r="531" spans="1:65" s="2" customFormat="1" ht="16.5" customHeight="1">
      <c r="A531" s="39"/>
      <c r="B531" s="40"/>
      <c r="C531" s="260" t="s">
        <v>1279</v>
      </c>
      <c r="D531" s="260" t="s">
        <v>176</v>
      </c>
      <c r="E531" s="261" t="s">
        <v>1280</v>
      </c>
      <c r="F531" s="262" t="s">
        <v>1281</v>
      </c>
      <c r="G531" s="263" t="s">
        <v>232</v>
      </c>
      <c r="H531" s="264">
        <v>32.307</v>
      </c>
      <c r="I531" s="265"/>
      <c r="J531" s="266">
        <f>ROUND(I531*H531,2)</f>
        <v>0</v>
      </c>
      <c r="K531" s="267"/>
      <c r="L531" s="42"/>
      <c r="M531" s="268" t="s">
        <v>1</v>
      </c>
      <c r="N531" s="269" t="s">
        <v>43</v>
      </c>
      <c r="O531" s="92"/>
      <c r="P531" s="270">
        <f>O531*H531</f>
        <v>0</v>
      </c>
      <c r="Q531" s="270">
        <v>0</v>
      </c>
      <c r="R531" s="270">
        <f>Q531*H531</f>
        <v>0</v>
      </c>
      <c r="S531" s="270">
        <v>0</v>
      </c>
      <c r="T531" s="271">
        <f>S531*H531</f>
        <v>0</v>
      </c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R531" s="272" t="s">
        <v>256</v>
      </c>
      <c r="AT531" s="272" t="s">
        <v>176</v>
      </c>
      <c r="AU531" s="272" t="s">
        <v>88</v>
      </c>
      <c r="AY531" s="16" t="s">
        <v>174</v>
      </c>
      <c r="BE531" s="144">
        <f>IF(N531="základní",J531,0)</f>
        <v>0</v>
      </c>
      <c r="BF531" s="144">
        <f>IF(N531="snížená",J531,0)</f>
        <v>0</v>
      </c>
      <c r="BG531" s="144">
        <f>IF(N531="zákl. přenesená",J531,0)</f>
        <v>0</v>
      </c>
      <c r="BH531" s="144">
        <f>IF(N531="sníž. přenesená",J531,0)</f>
        <v>0</v>
      </c>
      <c r="BI531" s="144">
        <f>IF(N531="nulová",J531,0)</f>
        <v>0</v>
      </c>
      <c r="BJ531" s="16" t="s">
        <v>86</v>
      </c>
      <c r="BK531" s="144">
        <f>ROUND(I531*H531,2)</f>
        <v>0</v>
      </c>
      <c r="BL531" s="16" t="s">
        <v>256</v>
      </c>
      <c r="BM531" s="272" t="s">
        <v>1282</v>
      </c>
    </row>
    <row r="532" spans="1:51" s="13" customFormat="1" ht="12">
      <c r="A532" s="13"/>
      <c r="B532" s="277"/>
      <c r="C532" s="278"/>
      <c r="D532" s="273" t="s">
        <v>184</v>
      </c>
      <c r="E532" s="279" t="s">
        <v>1</v>
      </c>
      <c r="F532" s="280" t="s">
        <v>1283</v>
      </c>
      <c r="G532" s="278"/>
      <c r="H532" s="281">
        <v>32.307</v>
      </c>
      <c r="I532" s="282"/>
      <c r="J532" s="278"/>
      <c r="K532" s="278"/>
      <c r="L532" s="283"/>
      <c r="M532" s="284"/>
      <c r="N532" s="285"/>
      <c r="O532" s="285"/>
      <c r="P532" s="285"/>
      <c r="Q532" s="285"/>
      <c r="R532" s="285"/>
      <c r="S532" s="285"/>
      <c r="T532" s="286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87" t="s">
        <v>184</v>
      </c>
      <c r="AU532" s="287" t="s">
        <v>88</v>
      </c>
      <c r="AV532" s="13" t="s">
        <v>88</v>
      </c>
      <c r="AW532" s="13" t="s">
        <v>32</v>
      </c>
      <c r="AX532" s="13" t="s">
        <v>86</v>
      </c>
      <c r="AY532" s="287" t="s">
        <v>174</v>
      </c>
    </row>
    <row r="533" spans="1:65" s="2" customFormat="1" ht="16.5" customHeight="1">
      <c r="A533" s="39"/>
      <c r="B533" s="40"/>
      <c r="C533" s="260" t="s">
        <v>1284</v>
      </c>
      <c r="D533" s="260" t="s">
        <v>176</v>
      </c>
      <c r="E533" s="261" t="s">
        <v>1285</v>
      </c>
      <c r="F533" s="262" t="s">
        <v>1286</v>
      </c>
      <c r="G533" s="263" t="s">
        <v>232</v>
      </c>
      <c r="H533" s="264">
        <v>32.307</v>
      </c>
      <c r="I533" s="265"/>
      <c r="J533" s="266">
        <f>ROUND(I533*H533,2)</f>
        <v>0</v>
      </c>
      <c r="K533" s="267"/>
      <c r="L533" s="42"/>
      <c r="M533" s="268" t="s">
        <v>1</v>
      </c>
      <c r="N533" s="269" t="s">
        <v>43</v>
      </c>
      <c r="O533" s="92"/>
      <c r="P533" s="270">
        <f>O533*H533</f>
        <v>0</v>
      </c>
      <c r="Q533" s="270">
        <v>0.0003</v>
      </c>
      <c r="R533" s="270">
        <f>Q533*H533</f>
        <v>0.0096921</v>
      </c>
      <c r="S533" s="270">
        <v>0</v>
      </c>
      <c r="T533" s="271">
        <f>S533*H533</f>
        <v>0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72" t="s">
        <v>256</v>
      </c>
      <c r="AT533" s="272" t="s">
        <v>176</v>
      </c>
      <c r="AU533" s="272" t="s">
        <v>88</v>
      </c>
      <c r="AY533" s="16" t="s">
        <v>174</v>
      </c>
      <c r="BE533" s="144">
        <f>IF(N533="základní",J533,0)</f>
        <v>0</v>
      </c>
      <c r="BF533" s="144">
        <f>IF(N533="snížená",J533,0)</f>
        <v>0</v>
      </c>
      <c r="BG533" s="144">
        <f>IF(N533="zákl. přenesená",J533,0)</f>
        <v>0</v>
      </c>
      <c r="BH533" s="144">
        <f>IF(N533="sníž. přenesená",J533,0)</f>
        <v>0</v>
      </c>
      <c r="BI533" s="144">
        <f>IF(N533="nulová",J533,0)</f>
        <v>0</v>
      </c>
      <c r="BJ533" s="16" t="s">
        <v>86</v>
      </c>
      <c r="BK533" s="144">
        <f>ROUND(I533*H533,2)</f>
        <v>0</v>
      </c>
      <c r="BL533" s="16" t="s">
        <v>256</v>
      </c>
      <c r="BM533" s="272" t="s">
        <v>1287</v>
      </c>
    </row>
    <row r="534" spans="1:65" s="2" customFormat="1" ht="21.75" customHeight="1">
      <c r="A534" s="39"/>
      <c r="B534" s="40"/>
      <c r="C534" s="260" t="s">
        <v>1288</v>
      </c>
      <c r="D534" s="260" t="s">
        <v>176</v>
      </c>
      <c r="E534" s="261" t="s">
        <v>1289</v>
      </c>
      <c r="F534" s="262" t="s">
        <v>1290</v>
      </c>
      <c r="G534" s="263" t="s">
        <v>232</v>
      </c>
      <c r="H534" s="264">
        <v>32.307</v>
      </c>
      <c r="I534" s="265"/>
      <c r="J534" s="266">
        <f>ROUND(I534*H534,2)</f>
        <v>0</v>
      </c>
      <c r="K534" s="267"/>
      <c r="L534" s="42"/>
      <c r="M534" s="268" t="s">
        <v>1</v>
      </c>
      <c r="N534" s="269" t="s">
        <v>43</v>
      </c>
      <c r="O534" s="92"/>
      <c r="P534" s="270">
        <f>O534*H534</f>
        <v>0</v>
      </c>
      <c r="Q534" s="270">
        <v>0.006</v>
      </c>
      <c r="R534" s="270">
        <f>Q534*H534</f>
        <v>0.19384200000000001</v>
      </c>
      <c r="S534" s="270">
        <v>0</v>
      </c>
      <c r="T534" s="271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72" t="s">
        <v>256</v>
      </c>
      <c r="AT534" s="272" t="s">
        <v>176</v>
      </c>
      <c r="AU534" s="272" t="s">
        <v>88</v>
      </c>
      <c r="AY534" s="16" t="s">
        <v>174</v>
      </c>
      <c r="BE534" s="144">
        <f>IF(N534="základní",J534,0)</f>
        <v>0</v>
      </c>
      <c r="BF534" s="144">
        <f>IF(N534="snížená",J534,0)</f>
        <v>0</v>
      </c>
      <c r="BG534" s="144">
        <f>IF(N534="zákl. přenesená",J534,0)</f>
        <v>0</v>
      </c>
      <c r="BH534" s="144">
        <f>IF(N534="sníž. přenesená",J534,0)</f>
        <v>0</v>
      </c>
      <c r="BI534" s="144">
        <f>IF(N534="nulová",J534,0)</f>
        <v>0</v>
      </c>
      <c r="BJ534" s="16" t="s">
        <v>86</v>
      </c>
      <c r="BK534" s="144">
        <f>ROUND(I534*H534,2)</f>
        <v>0</v>
      </c>
      <c r="BL534" s="16" t="s">
        <v>256</v>
      </c>
      <c r="BM534" s="272" t="s">
        <v>1291</v>
      </c>
    </row>
    <row r="535" spans="1:65" s="2" customFormat="1" ht="16.5" customHeight="1">
      <c r="A535" s="39"/>
      <c r="B535" s="40"/>
      <c r="C535" s="288" t="s">
        <v>1292</v>
      </c>
      <c r="D535" s="288" t="s">
        <v>199</v>
      </c>
      <c r="E535" s="289" t="s">
        <v>1293</v>
      </c>
      <c r="F535" s="290" t="s">
        <v>1294</v>
      </c>
      <c r="G535" s="291" t="s">
        <v>232</v>
      </c>
      <c r="H535" s="292">
        <v>35.538</v>
      </c>
      <c r="I535" s="293"/>
      <c r="J535" s="294">
        <f>ROUND(I535*H535,2)</f>
        <v>0</v>
      </c>
      <c r="K535" s="295"/>
      <c r="L535" s="296"/>
      <c r="M535" s="297" t="s">
        <v>1</v>
      </c>
      <c r="N535" s="298" t="s">
        <v>43</v>
      </c>
      <c r="O535" s="92"/>
      <c r="P535" s="270">
        <f>O535*H535</f>
        <v>0</v>
      </c>
      <c r="Q535" s="270">
        <v>0.0118</v>
      </c>
      <c r="R535" s="270">
        <f>Q535*H535</f>
        <v>0.41934839999999995</v>
      </c>
      <c r="S535" s="270">
        <v>0</v>
      </c>
      <c r="T535" s="271">
        <f>S535*H535</f>
        <v>0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272" t="s">
        <v>335</v>
      </c>
      <c r="AT535" s="272" t="s">
        <v>199</v>
      </c>
      <c r="AU535" s="272" t="s">
        <v>88</v>
      </c>
      <c r="AY535" s="16" t="s">
        <v>174</v>
      </c>
      <c r="BE535" s="144">
        <f>IF(N535="základní",J535,0)</f>
        <v>0</v>
      </c>
      <c r="BF535" s="144">
        <f>IF(N535="snížená",J535,0)</f>
        <v>0</v>
      </c>
      <c r="BG535" s="144">
        <f>IF(N535="zákl. přenesená",J535,0)</f>
        <v>0</v>
      </c>
      <c r="BH535" s="144">
        <f>IF(N535="sníž. přenesená",J535,0)</f>
        <v>0</v>
      </c>
      <c r="BI535" s="144">
        <f>IF(N535="nulová",J535,0)</f>
        <v>0</v>
      </c>
      <c r="BJ535" s="16" t="s">
        <v>86</v>
      </c>
      <c r="BK535" s="144">
        <f>ROUND(I535*H535,2)</f>
        <v>0</v>
      </c>
      <c r="BL535" s="16" t="s">
        <v>256</v>
      </c>
      <c r="BM535" s="272" t="s">
        <v>1295</v>
      </c>
    </row>
    <row r="536" spans="1:51" s="13" customFormat="1" ht="12">
      <c r="A536" s="13"/>
      <c r="B536" s="277"/>
      <c r="C536" s="278"/>
      <c r="D536" s="273" t="s">
        <v>184</v>
      </c>
      <c r="E536" s="278"/>
      <c r="F536" s="280" t="s">
        <v>1296</v>
      </c>
      <c r="G536" s="278"/>
      <c r="H536" s="281">
        <v>35.538</v>
      </c>
      <c r="I536" s="282"/>
      <c r="J536" s="278"/>
      <c r="K536" s="278"/>
      <c r="L536" s="283"/>
      <c r="M536" s="284"/>
      <c r="N536" s="285"/>
      <c r="O536" s="285"/>
      <c r="P536" s="285"/>
      <c r="Q536" s="285"/>
      <c r="R536" s="285"/>
      <c r="S536" s="285"/>
      <c r="T536" s="286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87" t="s">
        <v>184</v>
      </c>
      <c r="AU536" s="287" t="s">
        <v>88</v>
      </c>
      <c r="AV536" s="13" t="s">
        <v>88</v>
      </c>
      <c r="AW536" s="13" t="s">
        <v>4</v>
      </c>
      <c r="AX536" s="13" t="s">
        <v>86</v>
      </c>
      <c r="AY536" s="287" t="s">
        <v>174</v>
      </c>
    </row>
    <row r="537" spans="1:65" s="2" customFormat="1" ht="21.75" customHeight="1">
      <c r="A537" s="39"/>
      <c r="B537" s="40"/>
      <c r="C537" s="260" t="s">
        <v>1297</v>
      </c>
      <c r="D537" s="260" t="s">
        <v>176</v>
      </c>
      <c r="E537" s="261" t="s">
        <v>1298</v>
      </c>
      <c r="F537" s="262" t="s">
        <v>1299</v>
      </c>
      <c r="G537" s="263" t="s">
        <v>202</v>
      </c>
      <c r="H537" s="264">
        <v>0.623</v>
      </c>
      <c r="I537" s="265"/>
      <c r="J537" s="266">
        <f>ROUND(I537*H537,2)</f>
        <v>0</v>
      </c>
      <c r="K537" s="267"/>
      <c r="L537" s="42"/>
      <c r="M537" s="268" t="s">
        <v>1</v>
      </c>
      <c r="N537" s="269" t="s">
        <v>43</v>
      </c>
      <c r="O537" s="92"/>
      <c r="P537" s="270">
        <f>O537*H537</f>
        <v>0</v>
      </c>
      <c r="Q537" s="270">
        <v>0</v>
      </c>
      <c r="R537" s="270">
        <f>Q537*H537</f>
        <v>0</v>
      </c>
      <c r="S537" s="270">
        <v>0</v>
      </c>
      <c r="T537" s="271">
        <f>S537*H537</f>
        <v>0</v>
      </c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R537" s="272" t="s">
        <v>256</v>
      </c>
      <c r="AT537" s="272" t="s">
        <v>176</v>
      </c>
      <c r="AU537" s="272" t="s">
        <v>88</v>
      </c>
      <c r="AY537" s="16" t="s">
        <v>174</v>
      </c>
      <c r="BE537" s="144">
        <f>IF(N537="základní",J537,0)</f>
        <v>0</v>
      </c>
      <c r="BF537" s="144">
        <f>IF(N537="snížená",J537,0)</f>
        <v>0</v>
      </c>
      <c r="BG537" s="144">
        <f>IF(N537="zákl. přenesená",J537,0)</f>
        <v>0</v>
      </c>
      <c r="BH537" s="144">
        <f>IF(N537="sníž. přenesená",J537,0)</f>
        <v>0</v>
      </c>
      <c r="BI537" s="144">
        <f>IF(N537="nulová",J537,0)</f>
        <v>0</v>
      </c>
      <c r="BJ537" s="16" t="s">
        <v>86</v>
      </c>
      <c r="BK537" s="144">
        <f>ROUND(I537*H537,2)</f>
        <v>0</v>
      </c>
      <c r="BL537" s="16" t="s">
        <v>256</v>
      </c>
      <c r="BM537" s="272" t="s">
        <v>1300</v>
      </c>
    </row>
    <row r="538" spans="1:63" s="12" customFormat="1" ht="22.8" customHeight="1">
      <c r="A538" s="12"/>
      <c r="B538" s="244"/>
      <c r="C538" s="245"/>
      <c r="D538" s="246" t="s">
        <v>77</v>
      </c>
      <c r="E538" s="258" t="s">
        <v>1301</v>
      </c>
      <c r="F538" s="258" t="s">
        <v>1302</v>
      </c>
      <c r="G538" s="245"/>
      <c r="H538" s="245"/>
      <c r="I538" s="248"/>
      <c r="J538" s="259">
        <f>BK538</f>
        <v>0</v>
      </c>
      <c r="K538" s="245"/>
      <c r="L538" s="250"/>
      <c r="M538" s="251"/>
      <c r="N538" s="252"/>
      <c r="O538" s="252"/>
      <c r="P538" s="253">
        <f>SUM(P539:P576)</f>
        <v>0</v>
      </c>
      <c r="Q538" s="252"/>
      <c r="R538" s="253">
        <f>SUM(R539:R576)</f>
        <v>0.35411110999999995</v>
      </c>
      <c r="S538" s="252"/>
      <c r="T538" s="254">
        <f>SUM(T539:T576)</f>
        <v>0</v>
      </c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R538" s="255" t="s">
        <v>88</v>
      </c>
      <c r="AT538" s="256" t="s">
        <v>77</v>
      </c>
      <c r="AU538" s="256" t="s">
        <v>86</v>
      </c>
      <c r="AY538" s="255" t="s">
        <v>174</v>
      </c>
      <c r="BK538" s="257">
        <f>SUM(BK539:BK576)</f>
        <v>0</v>
      </c>
    </row>
    <row r="539" spans="1:65" s="2" customFormat="1" ht="21.75" customHeight="1">
      <c r="A539" s="39"/>
      <c r="B539" s="40"/>
      <c r="C539" s="260" t="s">
        <v>1303</v>
      </c>
      <c r="D539" s="260" t="s">
        <v>176</v>
      </c>
      <c r="E539" s="261" t="s">
        <v>1304</v>
      </c>
      <c r="F539" s="262" t="s">
        <v>1305</v>
      </c>
      <c r="G539" s="263" t="s">
        <v>232</v>
      </c>
      <c r="H539" s="264">
        <v>16.109</v>
      </c>
      <c r="I539" s="265"/>
      <c r="J539" s="266">
        <f>ROUND(I539*H539,2)</f>
        <v>0</v>
      </c>
      <c r="K539" s="267"/>
      <c r="L539" s="42"/>
      <c r="M539" s="268" t="s">
        <v>1</v>
      </c>
      <c r="N539" s="269" t="s">
        <v>43</v>
      </c>
      <c r="O539" s="92"/>
      <c r="P539" s="270">
        <f>O539*H539</f>
        <v>0</v>
      </c>
      <c r="Q539" s="270">
        <v>2E-05</v>
      </c>
      <c r="R539" s="270">
        <f>Q539*H539</f>
        <v>0.00032218000000000004</v>
      </c>
      <c r="S539" s="270">
        <v>0</v>
      </c>
      <c r="T539" s="271">
        <f>S539*H539</f>
        <v>0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72" t="s">
        <v>256</v>
      </c>
      <c r="AT539" s="272" t="s">
        <v>176</v>
      </c>
      <c r="AU539" s="272" t="s">
        <v>88</v>
      </c>
      <c r="AY539" s="16" t="s">
        <v>174</v>
      </c>
      <c r="BE539" s="144">
        <f>IF(N539="základní",J539,0)</f>
        <v>0</v>
      </c>
      <c r="BF539" s="144">
        <f>IF(N539="snížená",J539,0)</f>
        <v>0</v>
      </c>
      <c r="BG539" s="144">
        <f>IF(N539="zákl. přenesená",J539,0)</f>
        <v>0</v>
      </c>
      <c r="BH539" s="144">
        <f>IF(N539="sníž. přenesená",J539,0)</f>
        <v>0</v>
      </c>
      <c r="BI539" s="144">
        <f>IF(N539="nulová",J539,0)</f>
        <v>0</v>
      </c>
      <c r="BJ539" s="16" t="s">
        <v>86</v>
      </c>
      <c r="BK539" s="144">
        <f>ROUND(I539*H539,2)</f>
        <v>0</v>
      </c>
      <c r="BL539" s="16" t="s">
        <v>256</v>
      </c>
      <c r="BM539" s="272" t="s">
        <v>1306</v>
      </c>
    </row>
    <row r="540" spans="1:51" s="13" customFormat="1" ht="12">
      <c r="A540" s="13"/>
      <c r="B540" s="277"/>
      <c r="C540" s="278"/>
      <c r="D540" s="273" t="s">
        <v>184</v>
      </c>
      <c r="E540" s="279" t="s">
        <v>1</v>
      </c>
      <c r="F540" s="280" t="s">
        <v>1307</v>
      </c>
      <c r="G540" s="278"/>
      <c r="H540" s="281">
        <v>16.109</v>
      </c>
      <c r="I540" s="282"/>
      <c r="J540" s="278"/>
      <c r="K540" s="278"/>
      <c r="L540" s="283"/>
      <c r="M540" s="284"/>
      <c r="N540" s="285"/>
      <c r="O540" s="285"/>
      <c r="P540" s="285"/>
      <c r="Q540" s="285"/>
      <c r="R540" s="285"/>
      <c r="S540" s="285"/>
      <c r="T540" s="286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87" t="s">
        <v>184</v>
      </c>
      <c r="AU540" s="287" t="s">
        <v>88</v>
      </c>
      <c r="AV540" s="13" t="s">
        <v>88</v>
      </c>
      <c r="AW540" s="13" t="s">
        <v>32</v>
      </c>
      <c r="AX540" s="13" t="s">
        <v>86</v>
      </c>
      <c r="AY540" s="287" t="s">
        <v>174</v>
      </c>
    </row>
    <row r="541" spans="1:65" s="2" customFormat="1" ht="21.75" customHeight="1">
      <c r="A541" s="39"/>
      <c r="B541" s="40"/>
      <c r="C541" s="260" t="s">
        <v>1308</v>
      </c>
      <c r="D541" s="260" t="s">
        <v>176</v>
      </c>
      <c r="E541" s="261" t="s">
        <v>1309</v>
      </c>
      <c r="F541" s="262" t="s">
        <v>1310</v>
      </c>
      <c r="G541" s="263" t="s">
        <v>232</v>
      </c>
      <c r="H541" s="264">
        <v>233.212</v>
      </c>
      <c r="I541" s="265"/>
      <c r="J541" s="266">
        <f>ROUND(I541*H541,2)</f>
        <v>0</v>
      </c>
      <c r="K541" s="267"/>
      <c r="L541" s="42"/>
      <c r="M541" s="268" t="s">
        <v>1</v>
      </c>
      <c r="N541" s="269" t="s">
        <v>43</v>
      </c>
      <c r="O541" s="92"/>
      <c r="P541" s="270">
        <f>O541*H541</f>
        <v>0</v>
      </c>
      <c r="Q541" s="270">
        <v>0.00014</v>
      </c>
      <c r="R541" s="270">
        <f>Q541*H541</f>
        <v>0.03264967999999999</v>
      </c>
      <c r="S541" s="270">
        <v>0</v>
      </c>
      <c r="T541" s="271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72" t="s">
        <v>256</v>
      </c>
      <c r="AT541" s="272" t="s">
        <v>176</v>
      </c>
      <c r="AU541" s="272" t="s">
        <v>88</v>
      </c>
      <c r="AY541" s="16" t="s">
        <v>174</v>
      </c>
      <c r="BE541" s="144">
        <f>IF(N541="základní",J541,0)</f>
        <v>0</v>
      </c>
      <c r="BF541" s="144">
        <f>IF(N541="snížená",J541,0)</f>
        <v>0</v>
      </c>
      <c r="BG541" s="144">
        <f>IF(N541="zákl. přenesená",J541,0)</f>
        <v>0</v>
      </c>
      <c r="BH541" s="144">
        <f>IF(N541="sníž. přenesená",J541,0)</f>
        <v>0</v>
      </c>
      <c r="BI541" s="144">
        <f>IF(N541="nulová",J541,0)</f>
        <v>0</v>
      </c>
      <c r="BJ541" s="16" t="s">
        <v>86</v>
      </c>
      <c r="BK541" s="144">
        <f>ROUND(I541*H541,2)</f>
        <v>0</v>
      </c>
      <c r="BL541" s="16" t="s">
        <v>256</v>
      </c>
      <c r="BM541" s="272" t="s">
        <v>1311</v>
      </c>
    </row>
    <row r="542" spans="1:51" s="13" customFormat="1" ht="12">
      <c r="A542" s="13"/>
      <c r="B542" s="277"/>
      <c r="C542" s="278"/>
      <c r="D542" s="273" t="s">
        <v>184</v>
      </c>
      <c r="E542" s="279" t="s">
        <v>1</v>
      </c>
      <c r="F542" s="280" t="s">
        <v>1312</v>
      </c>
      <c r="G542" s="278"/>
      <c r="H542" s="281">
        <v>233.212</v>
      </c>
      <c r="I542" s="282"/>
      <c r="J542" s="278"/>
      <c r="K542" s="278"/>
      <c r="L542" s="283"/>
      <c r="M542" s="284"/>
      <c r="N542" s="285"/>
      <c r="O542" s="285"/>
      <c r="P542" s="285"/>
      <c r="Q542" s="285"/>
      <c r="R542" s="285"/>
      <c r="S542" s="285"/>
      <c r="T542" s="286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87" t="s">
        <v>184</v>
      </c>
      <c r="AU542" s="287" t="s">
        <v>88</v>
      </c>
      <c r="AV542" s="13" t="s">
        <v>88</v>
      </c>
      <c r="AW542" s="13" t="s">
        <v>32</v>
      </c>
      <c r="AX542" s="13" t="s">
        <v>86</v>
      </c>
      <c r="AY542" s="287" t="s">
        <v>174</v>
      </c>
    </row>
    <row r="543" spans="1:65" s="2" customFormat="1" ht="21.75" customHeight="1">
      <c r="A543" s="39"/>
      <c r="B543" s="40"/>
      <c r="C543" s="260" t="s">
        <v>1313</v>
      </c>
      <c r="D543" s="260" t="s">
        <v>176</v>
      </c>
      <c r="E543" s="261" t="s">
        <v>1314</v>
      </c>
      <c r="F543" s="262" t="s">
        <v>1315</v>
      </c>
      <c r="G543" s="263" t="s">
        <v>232</v>
      </c>
      <c r="H543" s="264">
        <v>233.212</v>
      </c>
      <c r="I543" s="265"/>
      <c r="J543" s="266">
        <f>ROUND(I543*H543,2)</f>
        <v>0</v>
      </c>
      <c r="K543" s="267"/>
      <c r="L543" s="42"/>
      <c r="M543" s="268" t="s">
        <v>1</v>
      </c>
      <c r="N543" s="269" t="s">
        <v>43</v>
      </c>
      <c r="O543" s="92"/>
      <c r="P543" s="270">
        <f>O543*H543</f>
        <v>0</v>
      </c>
      <c r="Q543" s="270">
        <v>0.00037</v>
      </c>
      <c r="R543" s="270">
        <f>Q543*H543</f>
        <v>0.08628844</v>
      </c>
      <c r="S543" s="270">
        <v>0</v>
      </c>
      <c r="T543" s="271">
        <f>S543*H543</f>
        <v>0</v>
      </c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R543" s="272" t="s">
        <v>256</v>
      </c>
      <c r="AT543" s="272" t="s">
        <v>176</v>
      </c>
      <c r="AU543" s="272" t="s">
        <v>88</v>
      </c>
      <c r="AY543" s="16" t="s">
        <v>174</v>
      </c>
      <c r="BE543" s="144">
        <f>IF(N543="základní",J543,0)</f>
        <v>0</v>
      </c>
      <c r="BF543" s="144">
        <f>IF(N543="snížená",J543,0)</f>
        <v>0</v>
      </c>
      <c r="BG543" s="144">
        <f>IF(N543="zákl. přenesená",J543,0)</f>
        <v>0</v>
      </c>
      <c r="BH543" s="144">
        <f>IF(N543="sníž. přenesená",J543,0)</f>
        <v>0</v>
      </c>
      <c r="BI543" s="144">
        <f>IF(N543="nulová",J543,0)</f>
        <v>0</v>
      </c>
      <c r="BJ543" s="16" t="s">
        <v>86</v>
      </c>
      <c r="BK543" s="144">
        <f>ROUND(I543*H543,2)</f>
        <v>0</v>
      </c>
      <c r="BL543" s="16" t="s">
        <v>256</v>
      </c>
      <c r="BM543" s="272" t="s">
        <v>1316</v>
      </c>
    </row>
    <row r="544" spans="1:65" s="2" customFormat="1" ht="21.75" customHeight="1">
      <c r="A544" s="39"/>
      <c r="B544" s="40"/>
      <c r="C544" s="260" t="s">
        <v>1317</v>
      </c>
      <c r="D544" s="260" t="s">
        <v>176</v>
      </c>
      <c r="E544" s="261" t="s">
        <v>1318</v>
      </c>
      <c r="F544" s="262" t="s">
        <v>1319</v>
      </c>
      <c r="G544" s="263" t="s">
        <v>232</v>
      </c>
      <c r="H544" s="264">
        <v>466.423</v>
      </c>
      <c r="I544" s="265"/>
      <c r="J544" s="266">
        <f>ROUND(I544*H544,2)</f>
        <v>0</v>
      </c>
      <c r="K544" s="267"/>
      <c r="L544" s="42"/>
      <c r="M544" s="268" t="s">
        <v>1</v>
      </c>
      <c r="N544" s="269" t="s">
        <v>43</v>
      </c>
      <c r="O544" s="92"/>
      <c r="P544" s="270">
        <f>O544*H544</f>
        <v>0</v>
      </c>
      <c r="Q544" s="270">
        <v>2E-05</v>
      </c>
      <c r="R544" s="270">
        <f>Q544*H544</f>
        <v>0.00932846</v>
      </c>
      <c r="S544" s="270">
        <v>0</v>
      </c>
      <c r="T544" s="271">
        <f>S544*H544</f>
        <v>0</v>
      </c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R544" s="272" t="s">
        <v>256</v>
      </c>
      <c r="AT544" s="272" t="s">
        <v>176</v>
      </c>
      <c r="AU544" s="272" t="s">
        <v>88</v>
      </c>
      <c r="AY544" s="16" t="s">
        <v>174</v>
      </c>
      <c r="BE544" s="144">
        <f>IF(N544="základní",J544,0)</f>
        <v>0</v>
      </c>
      <c r="BF544" s="144">
        <f>IF(N544="snížená",J544,0)</f>
        <v>0</v>
      </c>
      <c r="BG544" s="144">
        <f>IF(N544="zákl. přenesená",J544,0)</f>
        <v>0</v>
      </c>
      <c r="BH544" s="144">
        <f>IF(N544="sníž. přenesená",J544,0)</f>
        <v>0</v>
      </c>
      <c r="BI544" s="144">
        <f>IF(N544="nulová",J544,0)</f>
        <v>0</v>
      </c>
      <c r="BJ544" s="16" t="s">
        <v>86</v>
      </c>
      <c r="BK544" s="144">
        <f>ROUND(I544*H544,2)</f>
        <v>0</v>
      </c>
      <c r="BL544" s="16" t="s">
        <v>256</v>
      </c>
      <c r="BM544" s="272" t="s">
        <v>1320</v>
      </c>
    </row>
    <row r="545" spans="1:47" s="2" customFormat="1" ht="12">
      <c r="A545" s="39"/>
      <c r="B545" s="40"/>
      <c r="C545" s="41"/>
      <c r="D545" s="273" t="s">
        <v>182</v>
      </c>
      <c r="E545" s="41"/>
      <c r="F545" s="274" t="s">
        <v>1321</v>
      </c>
      <c r="G545" s="41"/>
      <c r="H545" s="41"/>
      <c r="I545" s="160"/>
      <c r="J545" s="41"/>
      <c r="K545" s="41"/>
      <c r="L545" s="42"/>
      <c r="M545" s="275"/>
      <c r="N545" s="276"/>
      <c r="O545" s="92"/>
      <c r="P545" s="92"/>
      <c r="Q545" s="92"/>
      <c r="R545" s="92"/>
      <c r="S545" s="92"/>
      <c r="T545" s="93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T545" s="16" t="s">
        <v>182</v>
      </c>
      <c r="AU545" s="16" t="s">
        <v>88</v>
      </c>
    </row>
    <row r="546" spans="1:51" s="13" customFormat="1" ht="12">
      <c r="A546" s="13"/>
      <c r="B546" s="277"/>
      <c r="C546" s="278"/>
      <c r="D546" s="273" t="s">
        <v>184</v>
      </c>
      <c r="E546" s="279" t="s">
        <v>1</v>
      </c>
      <c r="F546" s="280" t="s">
        <v>1322</v>
      </c>
      <c r="G546" s="278"/>
      <c r="H546" s="281">
        <v>9.565</v>
      </c>
      <c r="I546" s="282"/>
      <c r="J546" s="278"/>
      <c r="K546" s="278"/>
      <c r="L546" s="283"/>
      <c r="M546" s="284"/>
      <c r="N546" s="285"/>
      <c r="O546" s="285"/>
      <c r="P546" s="285"/>
      <c r="Q546" s="285"/>
      <c r="R546" s="285"/>
      <c r="S546" s="285"/>
      <c r="T546" s="286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87" t="s">
        <v>184</v>
      </c>
      <c r="AU546" s="287" t="s">
        <v>88</v>
      </c>
      <c r="AV546" s="13" t="s">
        <v>88</v>
      </c>
      <c r="AW546" s="13" t="s">
        <v>32</v>
      </c>
      <c r="AX546" s="13" t="s">
        <v>78</v>
      </c>
      <c r="AY546" s="287" t="s">
        <v>174</v>
      </c>
    </row>
    <row r="547" spans="1:51" s="13" customFormat="1" ht="12">
      <c r="A547" s="13"/>
      <c r="B547" s="277"/>
      <c r="C547" s="278"/>
      <c r="D547" s="273" t="s">
        <v>184</v>
      </c>
      <c r="E547" s="279" t="s">
        <v>1</v>
      </c>
      <c r="F547" s="280" t="s">
        <v>1323</v>
      </c>
      <c r="G547" s="278"/>
      <c r="H547" s="281">
        <v>4.099</v>
      </c>
      <c r="I547" s="282"/>
      <c r="J547" s="278"/>
      <c r="K547" s="278"/>
      <c r="L547" s="283"/>
      <c r="M547" s="284"/>
      <c r="N547" s="285"/>
      <c r="O547" s="285"/>
      <c r="P547" s="285"/>
      <c r="Q547" s="285"/>
      <c r="R547" s="285"/>
      <c r="S547" s="285"/>
      <c r="T547" s="286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87" t="s">
        <v>184</v>
      </c>
      <c r="AU547" s="287" t="s">
        <v>88</v>
      </c>
      <c r="AV547" s="13" t="s">
        <v>88</v>
      </c>
      <c r="AW547" s="13" t="s">
        <v>32</v>
      </c>
      <c r="AX547" s="13" t="s">
        <v>78</v>
      </c>
      <c r="AY547" s="287" t="s">
        <v>174</v>
      </c>
    </row>
    <row r="548" spans="1:51" s="13" customFormat="1" ht="12">
      <c r="A548" s="13"/>
      <c r="B548" s="277"/>
      <c r="C548" s="278"/>
      <c r="D548" s="273" t="s">
        <v>184</v>
      </c>
      <c r="E548" s="279" t="s">
        <v>1</v>
      </c>
      <c r="F548" s="280" t="s">
        <v>1324</v>
      </c>
      <c r="G548" s="278"/>
      <c r="H548" s="281">
        <v>152.243</v>
      </c>
      <c r="I548" s="282"/>
      <c r="J548" s="278"/>
      <c r="K548" s="278"/>
      <c r="L548" s="283"/>
      <c r="M548" s="284"/>
      <c r="N548" s="285"/>
      <c r="O548" s="285"/>
      <c r="P548" s="285"/>
      <c r="Q548" s="285"/>
      <c r="R548" s="285"/>
      <c r="S548" s="285"/>
      <c r="T548" s="286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87" t="s">
        <v>184</v>
      </c>
      <c r="AU548" s="287" t="s">
        <v>88</v>
      </c>
      <c r="AV548" s="13" t="s">
        <v>88</v>
      </c>
      <c r="AW548" s="13" t="s">
        <v>32</v>
      </c>
      <c r="AX548" s="13" t="s">
        <v>78</v>
      </c>
      <c r="AY548" s="287" t="s">
        <v>174</v>
      </c>
    </row>
    <row r="549" spans="1:51" s="13" customFormat="1" ht="12">
      <c r="A549" s="13"/>
      <c r="B549" s="277"/>
      <c r="C549" s="278"/>
      <c r="D549" s="273" t="s">
        <v>184</v>
      </c>
      <c r="E549" s="279" t="s">
        <v>1</v>
      </c>
      <c r="F549" s="280" t="s">
        <v>1325</v>
      </c>
      <c r="G549" s="278"/>
      <c r="H549" s="281">
        <v>11.04</v>
      </c>
      <c r="I549" s="282"/>
      <c r="J549" s="278"/>
      <c r="K549" s="278"/>
      <c r="L549" s="283"/>
      <c r="M549" s="284"/>
      <c r="N549" s="285"/>
      <c r="O549" s="285"/>
      <c r="P549" s="285"/>
      <c r="Q549" s="285"/>
      <c r="R549" s="285"/>
      <c r="S549" s="285"/>
      <c r="T549" s="286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87" t="s">
        <v>184</v>
      </c>
      <c r="AU549" s="287" t="s">
        <v>88</v>
      </c>
      <c r="AV549" s="13" t="s">
        <v>88</v>
      </c>
      <c r="AW549" s="13" t="s">
        <v>32</v>
      </c>
      <c r="AX549" s="13" t="s">
        <v>78</v>
      </c>
      <c r="AY549" s="287" t="s">
        <v>174</v>
      </c>
    </row>
    <row r="550" spans="1:51" s="13" customFormat="1" ht="12">
      <c r="A550" s="13"/>
      <c r="B550" s="277"/>
      <c r="C550" s="278"/>
      <c r="D550" s="273" t="s">
        <v>184</v>
      </c>
      <c r="E550" s="279" t="s">
        <v>1</v>
      </c>
      <c r="F550" s="280" t="s">
        <v>1326</v>
      </c>
      <c r="G550" s="278"/>
      <c r="H550" s="281">
        <v>33.092</v>
      </c>
      <c r="I550" s="282"/>
      <c r="J550" s="278"/>
      <c r="K550" s="278"/>
      <c r="L550" s="283"/>
      <c r="M550" s="284"/>
      <c r="N550" s="285"/>
      <c r="O550" s="285"/>
      <c r="P550" s="285"/>
      <c r="Q550" s="285"/>
      <c r="R550" s="285"/>
      <c r="S550" s="285"/>
      <c r="T550" s="286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87" t="s">
        <v>184</v>
      </c>
      <c r="AU550" s="287" t="s">
        <v>88</v>
      </c>
      <c r="AV550" s="13" t="s">
        <v>88</v>
      </c>
      <c r="AW550" s="13" t="s">
        <v>32</v>
      </c>
      <c r="AX550" s="13" t="s">
        <v>78</v>
      </c>
      <c r="AY550" s="287" t="s">
        <v>174</v>
      </c>
    </row>
    <row r="551" spans="1:51" s="13" customFormat="1" ht="12">
      <c r="A551" s="13"/>
      <c r="B551" s="277"/>
      <c r="C551" s="278"/>
      <c r="D551" s="273" t="s">
        <v>184</v>
      </c>
      <c r="E551" s="279" t="s">
        <v>1</v>
      </c>
      <c r="F551" s="280" t="s">
        <v>1327</v>
      </c>
      <c r="G551" s="278"/>
      <c r="H551" s="281">
        <v>7.496</v>
      </c>
      <c r="I551" s="282"/>
      <c r="J551" s="278"/>
      <c r="K551" s="278"/>
      <c r="L551" s="283"/>
      <c r="M551" s="284"/>
      <c r="N551" s="285"/>
      <c r="O551" s="285"/>
      <c r="P551" s="285"/>
      <c r="Q551" s="285"/>
      <c r="R551" s="285"/>
      <c r="S551" s="285"/>
      <c r="T551" s="286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87" t="s">
        <v>184</v>
      </c>
      <c r="AU551" s="287" t="s">
        <v>88</v>
      </c>
      <c r="AV551" s="13" t="s">
        <v>88</v>
      </c>
      <c r="AW551" s="13" t="s">
        <v>32</v>
      </c>
      <c r="AX551" s="13" t="s">
        <v>78</v>
      </c>
      <c r="AY551" s="287" t="s">
        <v>174</v>
      </c>
    </row>
    <row r="552" spans="1:51" s="13" customFormat="1" ht="12">
      <c r="A552" s="13"/>
      <c r="B552" s="277"/>
      <c r="C552" s="278"/>
      <c r="D552" s="273" t="s">
        <v>184</v>
      </c>
      <c r="E552" s="279" t="s">
        <v>1</v>
      </c>
      <c r="F552" s="280" t="s">
        <v>1328</v>
      </c>
      <c r="G552" s="278"/>
      <c r="H552" s="281">
        <v>14.371</v>
      </c>
      <c r="I552" s="282"/>
      <c r="J552" s="278"/>
      <c r="K552" s="278"/>
      <c r="L552" s="283"/>
      <c r="M552" s="284"/>
      <c r="N552" s="285"/>
      <c r="O552" s="285"/>
      <c r="P552" s="285"/>
      <c r="Q552" s="285"/>
      <c r="R552" s="285"/>
      <c r="S552" s="285"/>
      <c r="T552" s="286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87" t="s">
        <v>184</v>
      </c>
      <c r="AU552" s="287" t="s">
        <v>88</v>
      </c>
      <c r="AV552" s="13" t="s">
        <v>88</v>
      </c>
      <c r="AW552" s="13" t="s">
        <v>32</v>
      </c>
      <c r="AX552" s="13" t="s">
        <v>78</v>
      </c>
      <c r="AY552" s="287" t="s">
        <v>174</v>
      </c>
    </row>
    <row r="553" spans="1:51" s="13" customFormat="1" ht="12">
      <c r="A553" s="13"/>
      <c r="B553" s="277"/>
      <c r="C553" s="278"/>
      <c r="D553" s="273" t="s">
        <v>184</v>
      </c>
      <c r="E553" s="279" t="s">
        <v>1</v>
      </c>
      <c r="F553" s="280" t="s">
        <v>1329</v>
      </c>
      <c r="G553" s="278"/>
      <c r="H553" s="281">
        <v>34.025</v>
      </c>
      <c r="I553" s="282"/>
      <c r="J553" s="278"/>
      <c r="K553" s="278"/>
      <c r="L553" s="283"/>
      <c r="M553" s="284"/>
      <c r="N553" s="285"/>
      <c r="O553" s="285"/>
      <c r="P553" s="285"/>
      <c r="Q553" s="285"/>
      <c r="R553" s="285"/>
      <c r="S553" s="285"/>
      <c r="T553" s="286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87" t="s">
        <v>184</v>
      </c>
      <c r="AU553" s="287" t="s">
        <v>88</v>
      </c>
      <c r="AV553" s="13" t="s">
        <v>88</v>
      </c>
      <c r="AW553" s="13" t="s">
        <v>32</v>
      </c>
      <c r="AX553" s="13" t="s">
        <v>78</v>
      </c>
      <c r="AY553" s="287" t="s">
        <v>174</v>
      </c>
    </row>
    <row r="554" spans="1:51" s="13" customFormat="1" ht="12">
      <c r="A554" s="13"/>
      <c r="B554" s="277"/>
      <c r="C554" s="278"/>
      <c r="D554" s="273" t="s">
        <v>184</v>
      </c>
      <c r="E554" s="279" t="s">
        <v>1</v>
      </c>
      <c r="F554" s="280" t="s">
        <v>1330</v>
      </c>
      <c r="G554" s="278"/>
      <c r="H554" s="281">
        <v>19.623</v>
      </c>
      <c r="I554" s="282"/>
      <c r="J554" s="278"/>
      <c r="K554" s="278"/>
      <c r="L554" s="283"/>
      <c r="M554" s="284"/>
      <c r="N554" s="285"/>
      <c r="O554" s="285"/>
      <c r="P554" s="285"/>
      <c r="Q554" s="285"/>
      <c r="R554" s="285"/>
      <c r="S554" s="285"/>
      <c r="T554" s="286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87" t="s">
        <v>184</v>
      </c>
      <c r="AU554" s="287" t="s">
        <v>88</v>
      </c>
      <c r="AV554" s="13" t="s">
        <v>88</v>
      </c>
      <c r="AW554" s="13" t="s">
        <v>32</v>
      </c>
      <c r="AX554" s="13" t="s">
        <v>78</v>
      </c>
      <c r="AY554" s="287" t="s">
        <v>174</v>
      </c>
    </row>
    <row r="555" spans="1:51" s="13" customFormat="1" ht="12">
      <c r="A555" s="13"/>
      <c r="B555" s="277"/>
      <c r="C555" s="278"/>
      <c r="D555" s="273" t="s">
        <v>184</v>
      </c>
      <c r="E555" s="279" t="s">
        <v>1</v>
      </c>
      <c r="F555" s="280" t="s">
        <v>1331</v>
      </c>
      <c r="G555" s="278"/>
      <c r="H555" s="281">
        <v>28.939</v>
      </c>
      <c r="I555" s="282"/>
      <c r="J555" s="278"/>
      <c r="K555" s="278"/>
      <c r="L555" s="283"/>
      <c r="M555" s="284"/>
      <c r="N555" s="285"/>
      <c r="O555" s="285"/>
      <c r="P555" s="285"/>
      <c r="Q555" s="285"/>
      <c r="R555" s="285"/>
      <c r="S555" s="285"/>
      <c r="T555" s="286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87" t="s">
        <v>184</v>
      </c>
      <c r="AU555" s="287" t="s">
        <v>88</v>
      </c>
      <c r="AV555" s="13" t="s">
        <v>88</v>
      </c>
      <c r="AW555" s="13" t="s">
        <v>32</v>
      </c>
      <c r="AX555" s="13" t="s">
        <v>78</v>
      </c>
      <c r="AY555" s="287" t="s">
        <v>174</v>
      </c>
    </row>
    <row r="556" spans="1:51" s="13" customFormat="1" ht="12">
      <c r="A556" s="13"/>
      <c r="B556" s="277"/>
      <c r="C556" s="278"/>
      <c r="D556" s="273" t="s">
        <v>184</v>
      </c>
      <c r="E556" s="279" t="s">
        <v>1</v>
      </c>
      <c r="F556" s="280" t="s">
        <v>1332</v>
      </c>
      <c r="G556" s="278"/>
      <c r="H556" s="281">
        <v>31.57</v>
      </c>
      <c r="I556" s="282"/>
      <c r="J556" s="278"/>
      <c r="K556" s="278"/>
      <c r="L556" s="283"/>
      <c r="M556" s="284"/>
      <c r="N556" s="285"/>
      <c r="O556" s="285"/>
      <c r="P556" s="285"/>
      <c r="Q556" s="285"/>
      <c r="R556" s="285"/>
      <c r="S556" s="285"/>
      <c r="T556" s="286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87" t="s">
        <v>184</v>
      </c>
      <c r="AU556" s="287" t="s">
        <v>88</v>
      </c>
      <c r="AV556" s="13" t="s">
        <v>88</v>
      </c>
      <c r="AW556" s="13" t="s">
        <v>32</v>
      </c>
      <c r="AX556" s="13" t="s">
        <v>78</v>
      </c>
      <c r="AY556" s="287" t="s">
        <v>174</v>
      </c>
    </row>
    <row r="557" spans="1:51" s="13" customFormat="1" ht="12">
      <c r="A557" s="13"/>
      <c r="B557" s="277"/>
      <c r="C557" s="278"/>
      <c r="D557" s="273" t="s">
        <v>184</v>
      </c>
      <c r="E557" s="279" t="s">
        <v>1</v>
      </c>
      <c r="F557" s="280" t="s">
        <v>1333</v>
      </c>
      <c r="G557" s="278"/>
      <c r="H557" s="281">
        <v>11.592</v>
      </c>
      <c r="I557" s="282"/>
      <c r="J557" s="278"/>
      <c r="K557" s="278"/>
      <c r="L557" s="283"/>
      <c r="M557" s="284"/>
      <c r="N557" s="285"/>
      <c r="O557" s="285"/>
      <c r="P557" s="285"/>
      <c r="Q557" s="285"/>
      <c r="R557" s="285"/>
      <c r="S557" s="285"/>
      <c r="T557" s="286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87" t="s">
        <v>184</v>
      </c>
      <c r="AU557" s="287" t="s">
        <v>88</v>
      </c>
      <c r="AV557" s="13" t="s">
        <v>88</v>
      </c>
      <c r="AW557" s="13" t="s">
        <v>32</v>
      </c>
      <c r="AX557" s="13" t="s">
        <v>78</v>
      </c>
      <c r="AY557" s="287" t="s">
        <v>174</v>
      </c>
    </row>
    <row r="558" spans="1:51" s="13" customFormat="1" ht="12">
      <c r="A558" s="13"/>
      <c r="B558" s="277"/>
      <c r="C558" s="278"/>
      <c r="D558" s="273" t="s">
        <v>184</v>
      </c>
      <c r="E558" s="279" t="s">
        <v>1</v>
      </c>
      <c r="F558" s="280" t="s">
        <v>1334</v>
      </c>
      <c r="G558" s="278"/>
      <c r="H558" s="281">
        <v>108.768</v>
      </c>
      <c r="I558" s="282"/>
      <c r="J558" s="278"/>
      <c r="K558" s="278"/>
      <c r="L558" s="283"/>
      <c r="M558" s="284"/>
      <c r="N558" s="285"/>
      <c r="O558" s="285"/>
      <c r="P558" s="285"/>
      <c r="Q558" s="285"/>
      <c r="R558" s="285"/>
      <c r="S558" s="285"/>
      <c r="T558" s="286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87" t="s">
        <v>184</v>
      </c>
      <c r="AU558" s="287" t="s">
        <v>88</v>
      </c>
      <c r="AV558" s="13" t="s">
        <v>88</v>
      </c>
      <c r="AW558" s="13" t="s">
        <v>32</v>
      </c>
      <c r="AX558" s="13" t="s">
        <v>78</v>
      </c>
      <c r="AY558" s="287" t="s">
        <v>174</v>
      </c>
    </row>
    <row r="559" spans="1:51" s="14" customFormat="1" ht="12">
      <c r="A559" s="14"/>
      <c r="B559" s="299"/>
      <c r="C559" s="300"/>
      <c r="D559" s="273" t="s">
        <v>184</v>
      </c>
      <c r="E559" s="301" t="s">
        <v>1</v>
      </c>
      <c r="F559" s="302" t="s">
        <v>255</v>
      </c>
      <c r="G559" s="300"/>
      <c r="H559" s="303">
        <v>466.423</v>
      </c>
      <c r="I559" s="304"/>
      <c r="J559" s="300"/>
      <c r="K559" s="300"/>
      <c r="L559" s="305"/>
      <c r="M559" s="306"/>
      <c r="N559" s="307"/>
      <c r="O559" s="307"/>
      <c r="P559" s="307"/>
      <c r="Q559" s="307"/>
      <c r="R559" s="307"/>
      <c r="S559" s="307"/>
      <c r="T559" s="308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309" t="s">
        <v>184</v>
      </c>
      <c r="AU559" s="309" t="s">
        <v>88</v>
      </c>
      <c r="AV559" s="14" t="s">
        <v>180</v>
      </c>
      <c r="AW559" s="14" t="s">
        <v>32</v>
      </c>
      <c r="AX559" s="14" t="s">
        <v>86</v>
      </c>
      <c r="AY559" s="309" t="s">
        <v>174</v>
      </c>
    </row>
    <row r="560" spans="1:65" s="2" customFormat="1" ht="21.75" customHeight="1">
      <c r="A560" s="39"/>
      <c r="B560" s="40"/>
      <c r="C560" s="260" t="s">
        <v>1335</v>
      </c>
      <c r="D560" s="260" t="s">
        <v>176</v>
      </c>
      <c r="E560" s="261" t="s">
        <v>1336</v>
      </c>
      <c r="F560" s="262" t="s">
        <v>1337</v>
      </c>
      <c r="G560" s="263" t="s">
        <v>232</v>
      </c>
      <c r="H560" s="264">
        <v>466.423</v>
      </c>
      <c r="I560" s="265"/>
      <c r="J560" s="266">
        <f>ROUND(I560*H560,2)</f>
        <v>0</v>
      </c>
      <c r="K560" s="267"/>
      <c r="L560" s="42"/>
      <c r="M560" s="268" t="s">
        <v>1</v>
      </c>
      <c r="N560" s="269" t="s">
        <v>43</v>
      </c>
      <c r="O560" s="92"/>
      <c r="P560" s="270">
        <f>O560*H560</f>
        <v>0</v>
      </c>
      <c r="Q560" s="270">
        <v>0</v>
      </c>
      <c r="R560" s="270">
        <f>Q560*H560</f>
        <v>0</v>
      </c>
      <c r="S560" s="270">
        <v>0</v>
      </c>
      <c r="T560" s="271">
        <f>S560*H560</f>
        <v>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72" t="s">
        <v>256</v>
      </c>
      <c r="AT560" s="272" t="s">
        <v>176</v>
      </c>
      <c r="AU560" s="272" t="s">
        <v>88</v>
      </c>
      <c r="AY560" s="16" t="s">
        <v>174</v>
      </c>
      <c r="BE560" s="144">
        <f>IF(N560="základní",J560,0)</f>
        <v>0</v>
      </c>
      <c r="BF560" s="144">
        <f>IF(N560="snížená",J560,0)</f>
        <v>0</v>
      </c>
      <c r="BG560" s="144">
        <f>IF(N560="zákl. přenesená",J560,0)</f>
        <v>0</v>
      </c>
      <c r="BH560" s="144">
        <f>IF(N560="sníž. přenesená",J560,0)</f>
        <v>0</v>
      </c>
      <c r="BI560" s="144">
        <f>IF(N560="nulová",J560,0)</f>
        <v>0</v>
      </c>
      <c r="BJ560" s="16" t="s">
        <v>86</v>
      </c>
      <c r="BK560" s="144">
        <f>ROUND(I560*H560,2)</f>
        <v>0</v>
      </c>
      <c r="BL560" s="16" t="s">
        <v>256</v>
      </c>
      <c r="BM560" s="272" t="s">
        <v>1338</v>
      </c>
    </row>
    <row r="561" spans="1:65" s="2" customFormat="1" ht="21.75" customHeight="1">
      <c r="A561" s="39"/>
      <c r="B561" s="40"/>
      <c r="C561" s="260" t="s">
        <v>1339</v>
      </c>
      <c r="D561" s="260" t="s">
        <v>176</v>
      </c>
      <c r="E561" s="261" t="s">
        <v>1340</v>
      </c>
      <c r="F561" s="262" t="s">
        <v>1341</v>
      </c>
      <c r="G561" s="263" t="s">
        <v>232</v>
      </c>
      <c r="H561" s="264">
        <v>466.423</v>
      </c>
      <c r="I561" s="265"/>
      <c r="J561" s="266">
        <f>ROUND(I561*H561,2)</f>
        <v>0</v>
      </c>
      <c r="K561" s="267"/>
      <c r="L561" s="42"/>
      <c r="M561" s="268" t="s">
        <v>1</v>
      </c>
      <c r="N561" s="269" t="s">
        <v>43</v>
      </c>
      <c r="O561" s="92"/>
      <c r="P561" s="270">
        <f>O561*H561</f>
        <v>0</v>
      </c>
      <c r="Q561" s="270">
        <v>0.00022</v>
      </c>
      <c r="R561" s="270">
        <f>Q561*H561</f>
        <v>0.10261306</v>
      </c>
      <c r="S561" s="270">
        <v>0</v>
      </c>
      <c r="T561" s="271">
        <f>S561*H561</f>
        <v>0</v>
      </c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R561" s="272" t="s">
        <v>256</v>
      </c>
      <c r="AT561" s="272" t="s">
        <v>176</v>
      </c>
      <c r="AU561" s="272" t="s">
        <v>88</v>
      </c>
      <c r="AY561" s="16" t="s">
        <v>174</v>
      </c>
      <c r="BE561" s="144">
        <f>IF(N561="základní",J561,0)</f>
        <v>0</v>
      </c>
      <c r="BF561" s="144">
        <f>IF(N561="snížená",J561,0)</f>
        <v>0</v>
      </c>
      <c r="BG561" s="144">
        <f>IF(N561="zákl. přenesená",J561,0)</f>
        <v>0</v>
      </c>
      <c r="BH561" s="144">
        <f>IF(N561="sníž. přenesená",J561,0)</f>
        <v>0</v>
      </c>
      <c r="BI561" s="144">
        <f>IF(N561="nulová",J561,0)</f>
        <v>0</v>
      </c>
      <c r="BJ561" s="16" t="s">
        <v>86</v>
      </c>
      <c r="BK561" s="144">
        <f>ROUND(I561*H561,2)</f>
        <v>0</v>
      </c>
      <c r="BL561" s="16" t="s">
        <v>256</v>
      </c>
      <c r="BM561" s="272" t="s">
        <v>1342</v>
      </c>
    </row>
    <row r="562" spans="1:65" s="2" customFormat="1" ht="21.75" customHeight="1">
      <c r="A562" s="39"/>
      <c r="B562" s="40"/>
      <c r="C562" s="260" t="s">
        <v>1343</v>
      </c>
      <c r="D562" s="260" t="s">
        <v>176</v>
      </c>
      <c r="E562" s="261" t="s">
        <v>1344</v>
      </c>
      <c r="F562" s="262" t="s">
        <v>1345</v>
      </c>
      <c r="G562" s="263" t="s">
        <v>338</v>
      </c>
      <c r="H562" s="264">
        <v>537.444</v>
      </c>
      <c r="I562" s="265"/>
      <c r="J562" s="266">
        <f>ROUND(I562*H562,2)</f>
        <v>0</v>
      </c>
      <c r="K562" s="267"/>
      <c r="L562" s="42"/>
      <c r="M562" s="268" t="s">
        <v>1</v>
      </c>
      <c r="N562" s="269" t="s">
        <v>43</v>
      </c>
      <c r="O562" s="92"/>
      <c r="P562" s="270">
        <f>O562*H562</f>
        <v>0</v>
      </c>
      <c r="Q562" s="270">
        <v>0.00022</v>
      </c>
      <c r="R562" s="270">
        <f>Q562*H562</f>
        <v>0.11823768</v>
      </c>
      <c r="S562" s="270">
        <v>0</v>
      </c>
      <c r="T562" s="271">
        <f>S562*H562</f>
        <v>0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R562" s="272" t="s">
        <v>256</v>
      </c>
      <c r="AT562" s="272" t="s">
        <v>176</v>
      </c>
      <c r="AU562" s="272" t="s">
        <v>88</v>
      </c>
      <c r="AY562" s="16" t="s">
        <v>174</v>
      </c>
      <c r="BE562" s="144">
        <f>IF(N562="základní",J562,0)</f>
        <v>0</v>
      </c>
      <c r="BF562" s="144">
        <f>IF(N562="snížená",J562,0)</f>
        <v>0</v>
      </c>
      <c r="BG562" s="144">
        <f>IF(N562="zákl. přenesená",J562,0)</f>
        <v>0</v>
      </c>
      <c r="BH562" s="144">
        <f>IF(N562="sníž. přenesená",J562,0)</f>
        <v>0</v>
      </c>
      <c r="BI562" s="144">
        <f>IF(N562="nulová",J562,0)</f>
        <v>0</v>
      </c>
      <c r="BJ562" s="16" t="s">
        <v>86</v>
      </c>
      <c r="BK562" s="144">
        <f>ROUND(I562*H562,2)</f>
        <v>0</v>
      </c>
      <c r="BL562" s="16" t="s">
        <v>256</v>
      </c>
      <c r="BM562" s="272" t="s">
        <v>1346</v>
      </c>
    </row>
    <row r="563" spans="1:51" s="13" customFormat="1" ht="12">
      <c r="A563" s="13"/>
      <c r="B563" s="277"/>
      <c r="C563" s="278"/>
      <c r="D563" s="273" t="s">
        <v>184</v>
      </c>
      <c r="E563" s="279" t="s">
        <v>1</v>
      </c>
      <c r="F563" s="280" t="s">
        <v>1347</v>
      </c>
      <c r="G563" s="278"/>
      <c r="H563" s="281">
        <v>17.08</v>
      </c>
      <c r="I563" s="282"/>
      <c r="J563" s="278"/>
      <c r="K563" s="278"/>
      <c r="L563" s="283"/>
      <c r="M563" s="284"/>
      <c r="N563" s="285"/>
      <c r="O563" s="285"/>
      <c r="P563" s="285"/>
      <c r="Q563" s="285"/>
      <c r="R563" s="285"/>
      <c r="S563" s="285"/>
      <c r="T563" s="286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87" t="s">
        <v>184</v>
      </c>
      <c r="AU563" s="287" t="s">
        <v>88</v>
      </c>
      <c r="AV563" s="13" t="s">
        <v>88</v>
      </c>
      <c r="AW563" s="13" t="s">
        <v>32</v>
      </c>
      <c r="AX563" s="13" t="s">
        <v>78</v>
      </c>
      <c r="AY563" s="287" t="s">
        <v>174</v>
      </c>
    </row>
    <row r="564" spans="1:51" s="13" customFormat="1" ht="12">
      <c r="A564" s="13"/>
      <c r="B564" s="277"/>
      <c r="C564" s="278"/>
      <c r="D564" s="273" t="s">
        <v>184</v>
      </c>
      <c r="E564" s="279" t="s">
        <v>1</v>
      </c>
      <c r="F564" s="280" t="s">
        <v>1348</v>
      </c>
      <c r="G564" s="278"/>
      <c r="H564" s="281">
        <v>7.32</v>
      </c>
      <c r="I564" s="282"/>
      <c r="J564" s="278"/>
      <c r="K564" s="278"/>
      <c r="L564" s="283"/>
      <c r="M564" s="284"/>
      <c r="N564" s="285"/>
      <c r="O564" s="285"/>
      <c r="P564" s="285"/>
      <c r="Q564" s="285"/>
      <c r="R564" s="285"/>
      <c r="S564" s="285"/>
      <c r="T564" s="286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87" t="s">
        <v>184</v>
      </c>
      <c r="AU564" s="287" t="s">
        <v>88</v>
      </c>
      <c r="AV564" s="13" t="s">
        <v>88</v>
      </c>
      <c r="AW564" s="13" t="s">
        <v>32</v>
      </c>
      <c r="AX564" s="13" t="s">
        <v>78</v>
      </c>
      <c r="AY564" s="287" t="s">
        <v>174</v>
      </c>
    </row>
    <row r="565" spans="1:51" s="13" customFormat="1" ht="12">
      <c r="A565" s="13"/>
      <c r="B565" s="277"/>
      <c r="C565" s="278"/>
      <c r="D565" s="273" t="s">
        <v>184</v>
      </c>
      <c r="E565" s="279" t="s">
        <v>1</v>
      </c>
      <c r="F565" s="280" t="s">
        <v>1349</v>
      </c>
      <c r="G565" s="278"/>
      <c r="H565" s="281">
        <v>271.862</v>
      </c>
      <c r="I565" s="282"/>
      <c r="J565" s="278"/>
      <c r="K565" s="278"/>
      <c r="L565" s="283"/>
      <c r="M565" s="284"/>
      <c r="N565" s="285"/>
      <c r="O565" s="285"/>
      <c r="P565" s="285"/>
      <c r="Q565" s="285"/>
      <c r="R565" s="285"/>
      <c r="S565" s="285"/>
      <c r="T565" s="286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87" t="s">
        <v>184</v>
      </c>
      <c r="AU565" s="287" t="s">
        <v>88</v>
      </c>
      <c r="AV565" s="13" t="s">
        <v>88</v>
      </c>
      <c r="AW565" s="13" t="s">
        <v>32</v>
      </c>
      <c r="AX565" s="13" t="s">
        <v>78</v>
      </c>
      <c r="AY565" s="287" t="s">
        <v>174</v>
      </c>
    </row>
    <row r="566" spans="1:51" s="13" customFormat="1" ht="12">
      <c r="A566" s="13"/>
      <c r="B566" s="277"/>
      <c r="C566" s="278"/>
      <c r="D566" s="273" t="s">
        <v>184</v>
      </c>
      <c r="E566" s="279" t="s">
        <v>1</v>
      </c>
      <c r="F566" s="280" t="s">
        <v>1350</v>
      </c>
      <c r="G566" s="278"/>
      <c r="H566" s="281">
        <v>10.41</v>
      </c>
      <c r="I566" s="282"/>
      <c r="J566" s="278"/>
      <c r="K566" s="278"/>
      <c r="L566" s="283"/>
      <c r="M566" s="284"/>
      <c r="N566" s="285"/>
      <c r="O566" s="285"/>
      <c r="P566" s="285"/>
      <c r="Q566" s="285"/>
      <c r="R566" s="285"/>
      <c r="S566" s="285"/>
      <c r="T566" s="286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87" t="s">
        <v>184</v>
      </c>
      <c r="AU566" s="287" t="s">
        <v>88</v>
      </c>
      <c r="AV566" s="13" t="s">
        <v>88</v>
      </c>
      <c r="AW566" s="13" t="s">
        <v>32</v>
      </c>
      <c r="AX566" s="13" t="s">
        <v>78</v>
      </c>
      <c r="AY566" s="287" t="s">
        <v>174</v>
      </c>
    </row>
    <row r="567" spans="1:51" s="13" customFormat="1" ht="12">
      <c r="A567" s="13"/>
      <c r="B567" s="277"/>
      <c r="C567" s="278"/>
      <c r="D567" s="273" t="s">
        <v>184</v>
      </c>
      <c r="E567" s="279" t="s">
        <v>1</v>
      </c>
      <c r="F567" s="280" t="s">
        <v>1351</v>
      </c>
      <c r="G567" s="278"/>
      <c r="H567" s="281">
        <v>50.14</v>
      </c>
      <c r="I567" s="282"/>
      <c r="J567" s="278"/>
      <c r="K567" s="278"/>
      <c r="L567" s="283"/>
      <c r="M567" s="284"/>
      <c r="N567" s="285"/>
      <c r="O567" s="285"/>
      <c r="P567" s="285"/>
      <c r="Q567" s="285"/>
      <c r="R567" s="285"/>
      <c r="S567" s="285"/>
      <c r="T567" s="286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87" t="s">
        <v>184</v>
      </c>
      <c r="AU567" s="287" t="s">
        <v>88</v>
      </c>
      <c r="AV567" s="13" t="s">
        <v>88</v>
      </c>
      <c r="AW567" s="13" t="s">
        <v>32</v>
      </c>
      <c r="AX567" s="13" t="s">
        <v>78</v>
      </c>
      <c r="AY567" s="287" t="s">
        <v>174</v>
      </c>
    </row>
    <row r="568" spans="1:51" s="13" customFormat="1" ht="12">
      <c r="A568" s="13"/>
      <c r="B568" s="277"/>
      <c r="C568" s="278"/>
      <c r="D568" s="273" t="s">
        <v>184</v>
      </c>
      <c r="E568" s="279" t="s">
        <v>1</v>
      </c>
      <c r="F568" s="280" t="s">
        <v>1352</v>
      </c>
      <c r="G568" s="278"/>
      <c r="H568" s="281">
        <v>11.712</v>
      </c>
      <c r="I568" s="282"/>
      <c r="J568" s="278"/>
      <c r="K568" s="278"/>
      <c r="L568" s="283"/>
      <c r="M568" s="284"/>
      <c r="N568" s="285"/>
      <c r="O568" s="285"/>
      <c r="P568" s="285"/>
      <c r="Q568" s="285"/>
      <c r="R568" s="285"/>
      <c r="S568" s="285"/>
      <c r="T568" s="286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87" t="s">
        <v>184</v>
      </c>
      <c r="AU568" s="287" t="s">
        <v>88</v>
      </c>
      <c r="AV568" s="13" t="s">
        <v>88</v>
      </c>
      <c r="AW568" s="13" t="s">
        <v>32</v>
      </c>
      <c r="AX568" s="13" t="s">
        <v>78</v>
      </c>
      <c r="AY568" s="287" t="s">
        <v>174</v>
      </c>
    </row>
    <row r="569" spans="1:51" s="13" customFormat="1" ht="12">
      <c r="A569" s="13"/>
      <c r="B569" s="277"/>
      <c r="C569" s="278"/>
      <c r="D569" s="273" t="s">
        <v>184</v>
      </c>
      <c r="E569" s="279" t="s">
        <v>1</v>
      </c>
      <c r="F569" s="280" t="s">
        <v>1353</v>
      </c>
      <c r="G569" s="278"/>
      <c r="H569" s="281">
        <v>19.96</v>
      </c>
      <c r="I569" s="282"/>
      <c r="J569" s="278"/>
      <c r="K569" s="278"/>
      <c r="L569" s="283"/>
      <c r="M569" s="284"/>
      <c r="N569" s="285"/>
      <c r="O569" s="285"/>
      <c r="P569" s="285"/>
      <c r="Q569" s="285"/>
      <c r="R569" s="285"/>
      <c r="S569" s="285"/>
      <c r="T569" s="286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87" t="s">
        <v>184</v>
      </c>
      <c r="AU569" s="287" t="s">
        <v>88</v>
      </c>
      <c r="AV569" s="13" t="s">
        <v>88</v>
      </c>
      <c r="AW569" s="13" t="s">
        <v>32</v>
      </c>
      <c r="AX569" s="13" t="s">
        <v>78</v>
      </c>
      <c r="AY569" s="287" t="s">
        <v>174</v>
      </c>
    </row>
    <row r="570" spans="1:51" s="13" customFormat="1" ht="12">
      <c r="A570" s="13"/>
      <c r="B570" s="277"/>
      <c r="C570" s="278"/>
      <c r="D570" s="273" t="s">
        <v>184</v>
      </c>
      <c r="E570" s="279" t="s">
        <v>1</v>
      </c>
      <c r="F570" s="280" t="s">
        <v>1354</v>
      </c>
      <c r="G570" s="278"/>
      <c r="H570" s="281">
        <v>44.77</v>
      </c>
      <c r="I570" s="282"/>
      <c r="J570" s="278"/>
      <c r="K570" s="278"/>
      <c r="L570" s="283"/>
      <c r="M570" s="284"/>
      <c r="N570" s="285"/>
      <c r="O570" s="285"/>
      <c r="P570" s="285"/>
      <c r="Q570" s="285"/>
      <c r="R570" s="285"/>
      <c r="S570" s="285"/>
      <c r="T570" s="286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87" t="s">
        <v>184</v>
      </c>
      <c r="AU570" s="287" t="s">
        <v>88</v>
      </c>
      <c r="AV570" s="13" t="s">
        <v>88</v>
      </c>
      <c r="AW570" s="13" t="s">
        <v>32</v>
      </c>
      <c r="AX570" s="13" t="s">
        <v>78</v>
      </c>
      <c r="AY570" s="287" t="s">
        <v>174</v>
      </c>
    </row>
    <row r="571" spans="1:51" s="13" customFormat="1" ht="12">
      <c r="A571" s="13"/>
      <c r="B571" s="277"/>
      <c r="C571" s="278"/>
      <c r="D571" s="273" t="s">
        <v>184</v>
      </c>
      <c r="E571" s="279" t="s">
        <v>1</v>
      </c>
      <c r="F571" s="280" t="s">
        <v>1355</v>
      </c>
      <c r="G571" s="278"/>
      <c r="H571" s="281">
        <v>25.82</v>
      </c>
      <c r="I571" s="282"/>
      <c r="J571" s="278"/>
      <c r="K571" s="278"/>
      <c r="L571" s="283"/>
      <c r="M571" s="284"/>
      <c r="N571" s="285"/>
      <c r="O571" s="285"/>
      <c r="P571" s="285"/>
      <c r="Q571" s="285"/>
      <c r="R571" s="285"/>
      <c r="S571" s="285"/>
      <c r="T571" s="286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87" t="s">
        <v>184</v>
      </c>
      <c r="AU571" s="287" t="s">
        <v>88</v>
      </c>
      <c r="AV571" s="13" t="s">
        <v>88</v>
      </c>
      <c r="AW571" s="13" t="s">
        <v>32</v>
      </c>
      <c r="AX571" s="13" t="s">
        <v>78</v>
      </c>
      <c r="AY571" s="287" t="s">
        <v>174</v>
      </c>
    </row>
    <row r="572" spans="1:51" s="13" customFormat="1" ht="12">
      <c r="A572" s="13"/>
      <c r="B572" s="277"/>
      <c r="C572" s="278"/>
      <c r="D572" s="273" t="s">
        <v>184</v>
      </c>
      <c r="E572" s="279" t="s">
        <v>1</v>
      </c>
      <c r="F572" s="280" t="s">
        <v>1356</v>
      </c>
      <c r="G572" s="278"/>
      <c r="H572" s="281">
        <v>65.77</v>
      </c>
      <c r="I572" s="282"/>
      <c r="J572" s="278"/>
      <c r="K572" s="278"/>
      <c r="L572" s="283"/>
      <c r="M572" s="284"/>
      <c r="N572" s="285"/>
      <c r="O572" s="285"/>
      <c r="P572" s="285"/>
      <c r="Q572" s="285"/>
      <c r="R572" s="285"/>
      <c r="S572" s="285"/>
      <c r="T572" s="286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87" t="s">
        <v>184</v>
      </c>
      <c r="AU572" s="287" t="s">
        <v>88</v>
      </c>
      <c r="AV572" s="13" t="s">
        <v>88</v>
      </c>
      <c r="AW572" s="13" t="s">
        <v>32</v>
      </c>
      <c r="AX572" s="13" t="s">
        <v>78</v>
      </c>
      <c r="AY572" s="287" t="s">
        <v>174</v>
      </c>
    </row>
    <row r="573" spans="1:51" s="13" customFormat="1" ht="12">
      <c r="A573" s="13"/>
      <c r="B573" s="277"/>
      <c r="C573" s="278"/>
      <c r="D573" s="273" t="s">
        <v>184</v>
      </c>
      <c r="E573" s="279" t="s">
        <v>1</v>
      </c>
      <c r="F573" s="280" t="s">
        <v>1357</v>
      </c>
      <c r="G573" s="278"/>
      <c r="H573" s="281">
        <v>12.6</v>
      </c>
      <c r="I573" s="282"/>
      <c r="J573" s="278"/>
      <c r="K573" s="278"/>
      <c r="L573" s="283"/>
      <c r="M573" s="284"/>
      <c r="N573" s="285"/>
      <c r="O573" s="285"/>
      <c r="P573" s="285"/>
      <c r="Q573" s="285"/>
      <c r="R573" s="285"/>
      <c r="S573" s="285"/>
      <c r="T573" s="286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87" t="s">
        <v>184</v>
      </c>
      <c r="AU573" s="287" t="s">
        <v>88</v>
      </c>
      <c r="AV573" s="13" t="s">
        <v>88</v>
      </c>
      <c r="AW573" s="13" t="s">
        <v>32</v>
      </c>
      <c r="AX573" s="13" t="s">
        <v>78</v>
      </c>
      <c r="AY573" s="287" t="s">
        <v>174</v>
      </c>
    </row>
    <row r="574" spans="1:51" s="14" customFormat="1" ht="12">
      <c r="A574" s="14"/>
      <c r="B574" s="299"/>
      <c r="C574" s="300"/>
      <c r="D574" s="273" t="s">
        <v>184</v>
      </c>
      <c r="E574" s="301" t="s">
        <v>1</v>
      </c>
      <c r="F574" s="302" t="s">
        <v>255</v>
      </c>
      <c r="G574" s="300"/>
      <c r="H574" s="303">
        <v>537.444</v>
      </c>
      <c r="I574" s="304"/>
      <c r="J574" s="300"/>
      <c r="K574" s="300"/>
      <c r="L574" s="305"/>
      <c r="M574" s="306"/>
      <c r="N574" s="307"/>
      <c r="O574" s="307"/>
      <c r="P574" s="307"/>
      <c r="Q574" s="307"/>
      <c r="R574" s="307"/>
      <c r="S574" s="307"/>
      <c r="T574" s="308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309" t="s">
        <v>184</v>
      </c>
      <c r="AU574" s="309" t="s">
        <v>88</v>
      </c>
      <c r="AV574" s="14" t="s">
        <v>180</v>
      </c>
      <c r="AW574" s="14" t="s">
        <v>32</v>
      </c>
      <c r="AX574" s="14" t="s">
        <v>86</v>
      </c>
      <c r="AY574" s="309" t="s">
        <v>174</v>
      </c>
    </row>
    <row r="575" spans="1:65" s="2" customFormat="1" ht="21.75" customHeight="1">
      <c r="A575" s="39"/>
      <c r="B575" s="40"/>
      <c r="C575" s="260" t="s">
        <v>1358</v>
      </c>
      <c r="D575" s="260" t="s">
        <v>176</v>
      </c>
      <c r="E575" s="261" t="s">
        <v>1359</v>
      </c>
      <c r="F575" s="262" t="s">
        <v>1360</v>
      </c>
      <c r="G575" s="263" t="s">
        <v>232</v>
      </c>
      <c r="H575" s="264">
        <v>16.109</v>
      </c>
      <c r="I575" s="265"/>
      <c r="J575" s="266">
        <f>ROUND(I575*H575,2)</f>
        <v>0</v>
      </c>
      <c r="K575" s="267"/>
      <c r="L575" s="42"/>
      <c r="M575" s="268" t="s">
        <v>1</v>
      </c>
      <c r="N575" s="269" t="s">
        <v>43</v>
      </c>
      <c r="O575" s="92"/>
      <c r="P575" s="270">
        <f>O575*H575</f>
        <v>0</v>
      </c>
      <c r="Q575" s="270">
        <v>0.00014</v>
      </c>
      <c r="R575" s="270">
        <f>Q575*H575</f>
        <v>0.0022552600000000003</v>
      </c>
      <c r="S575" s="270">
        <v>0</v>
      </c>
      <c r="T575" s="271">
        <f>S575*H575</f>
        <v>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72" t="s">
        <v>256</v>
      </c>
      <c r="AT575" s="272" t="s">
        <v>176</v>
      </c>
      <c r="AU575" s="272" t="s">
        <v>88</v>
      </c>
      <c r="AY575" s="16" t="s">
        <v>174</v>
      </c>
      <c r="BE575" s="144">
        <f>IF(N575="základní",J575,0)</f>
        <v>0</v>
      </c>
      <c r="BF575" s="144">
        <f>IF(N575="snížená",J575,0)</f>
        <v>0</v>
      </c>
      <c r="BG575" s="144">
        <f>IF(N575="zákl. přenesená",J575,0)</f>
        <v>0</v>
      </c>
      <c r="BH575" s="144">
        <f>IF(N575="sníž. přenesená",J575,0)</f>
        <v>0</v>
      </c>
      <c r="BI575" s="144">
        <f>IF(N575="nulová",J575,0)</f>
        <v>0</v>
      </c>
      <c r="BJ575" s="16" t="s">
        <v>86</v>
      </c>
      <c r="BK575" s="144">
        <f>ROUND(I575*H575,2)</f>
        <v>0</v>
      </c>
      <c r="BL575" s="16" t="s">
        <v>256</v>
      </c>
      <c r="BM575" s="272" t="s">
        <v>1361</v>
      </c>
    </row>
    <row r="576" spans="1:65" s="2" customFormat="1" ht="21.75" customHeight="1">
      <c r="A576" s="39"/>
      <c r="B576" s="40"/>
      <c r="C576" s="260" t="s">
        <v>1362</v>
      </c>
      <c r="D576" s="260" t="s">
        <v>176</v>
      </c>
      <c r="E576" s="261" t="s">
        <v>1363</v>
      </c>
      <c r="F576" s="262" t="s">
        <v>1364</v>
      </c>
      <c r="G576" s="263" t="s">
        <v>232</v>
      </c>
      <c r="H576" s="264">
        <v>16.109</v>
      </c>
      <c r="I576" s="265"/>
      <c r="J576" s="266">
        <f>ROUND(I576*H576,2)</f>
        <v>0</v>
      </c>
      <c r="K576" s="267"/>
      <c r="L576" s="42"/>
      <c r="M576" s="268" t="s">
        <v>1</v>
      </c>
      <c r="N576" s="269" t="s">
        <v>43</v>
      </c>
      <c r="O576" s="92"/>
      <c r="P576" s="270">
        <f>O576*H576</f>
        <v>0</v>
      </c>
      <c r="Q576" s="270">
        <v>0.00015</v>
      </c>
      <c r="R576" s="270">
        <f>Q576*H576</f>
        <v>0.0024163500000000003</v>
      </c>
      <c r="S576" s="270">
        <v>0</v>
      </c>
      <c r="T576" s="271">
        <f>S576*H576</f>
        <v>0</v>
      </c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R576" s="272" t="s">
        <v>256</v>
      </c>
      <c r="AT576" s="272" t="s">
        <v>176</v>
      </c>
      <c r="AU576" s="272" t="s">
        <v>88</v>
      </c>
      <c r="AY576" s="16" t="s">
        <v>174</v>
      </c>
      <c r="BE576" s="144">
        <f>IF(N576="základní",J576,0)</f>
        <v>0</v>
      </c>
      <c r="BF576" s="144">
        <f>IF(N576="snížená",J576,0)</f>
        <v>0</v>
      </c>
      <c r="BG576" s="144">
        <f>IF(N576="zákl. přenesená",J576,0)</f>
        <v>0</v>
      </c>
      <c r="BH576" s="144">
        <f>IF(N576="sníž. přenesená",J576,0)</f>
        <v>0</v>
      </c>
      <c r="BI576" s="144">
        <f>IF(N576="nulová",J576,0)</f>
        <v>0</v>
      </c>
      <c r="BJ576" s="16" t="s">
        <v>86</v>
      </c>
      <c r="BK576" s="144">
        <f>ROUND(I576*H576,2)</f>
        <v>0</v>
      </c>
      <c r="BL576" s="16" t="s">
        <v>256</v>
      </c>
      <c r="BM576" s="272" t="s">
        <v>1365</v>
      </c>
    </row>
    <row r="577" spans="1:63" s="12" customFormat="1" ht="22.8" customHeight="1">
      <c r="A577" s="12"/>
      <c r="B577" s="244"/>
      <c r="C577" s="245"/>
      <c r="D577" s="246" t="s">
        <v>77</v>
      </c>
      <c r="E577" s="258" t="s">
        <v>1366</v>
      </c>
      <c r="F577" s="258" t="s">
        <v>1367</v>
      </c>
      <c r="G577" s="245"/>
      <c r="H577" s="245"/>
      <c r="I577" s="248"/>
      <c r="J577" s="259">
        <f>BK577</f>
        <v>0</v>
      </c>
      <c r="K577" s="245"/>
      <c r="L577" s="250"/>
      <c r="M577" s="251"/>
      <c r="N577" s="252"/>
      <c r="O577" s="252"/>
      <c r="P577" s="253">
        <f>SUM(P578:P582)</f>
        <v>0</v>
      </c>
      <c r="Q577" s="252"/>
      <c r="R577" s="253">
        <f>SUM(R578:R582)</f>
        <v>0.15101408</v>
      </c>
      <c r="S577" s="252"/>
      <c r="T577" s="254">
        <f>SUM(T578:T582)</f>
        <v>0.0462288</v>
      </c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R577" s="255" t="s">
        <v>88</v>
      </c>
      <c r="AT577" s="256" t="s">
        <v>77</v>
      </c>
      <c r="AU577" s="256" t="s">
        <v>86</v>
      </c>
      <c r="AY577" s="255" t="s">
        <v>174</v>
      </c>
      <c r="BK577" s="257">
        <f>SUM(BK578:BK582)</f>
        <v>0</v>
      </c>
    </row>
    <row r="578" spans="1:65" s="2" customFormat="1" ht="21.75" customHeight="1">
      <c r="A578" s="39"/>
      <c r="B578" s="40"/>
      <c r="C578" s="260" t="s">
        <v>1368</v>
      </c>
      <c r="D578" s="260" t="s">
        <v>176</v>
      </c>
      <c r="E578" s="261" t="s">
        <v>1369</v>
      </c>
      <c r="F578" s="262" t="s">
        <v>1370</v>
      </c>
      <c r="G578" s="263" t="s">
        <v>232</v>
      </c>
      <c r="H578" s="264">
        <v>308.192</v>
      </c>
      <c r="I578" s="265"/>
      <c r="J578" s="266">
        <f>ROUND(I578*H578,2)</f>
        <v>0</v>
      </c>
      <c r="K578" s="267"/>
      <c r="L578" s="42"/>
      <c r="M578" s="268" t="s">
        <v>1</v>
      </c>
      <c r="N578" s="269" t="s">
        <v>43</v>
      </c>
      <c r="O578" s="92"/>
      <c r="P578" s="270">
        <f>O578*H578</f>
        <v>0</v>
      </c>
      <c r="Q578" s="270">
        <v>0</v>
      </c>
      <c r="R578" s="270">
        <f>Q578*H578</f>
        <v>0</v>
      </c>
      <c r="S578" s="270">
        <v>0</v>
      </c>
      <c r="T578" s="271">
        <f>S578*H578</f>
        <v>0</v>
      </c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R578" s="272" t="s">
        <v>256</v>
      </c>
      <c r="AT578" s="272" t="s">
        <v>176</v>
      </c>
      <c r="AU578" s="272" t="s">
        <v>88</v>
      </c>
      <c r="AY578" s="16" t="s">
        <v>174</v>
      </c>
      <c r="BE578" s="144">
        <f>IF(N578="základní",J578,0)</f>
        <v>0</v>
      </c>
      <c r="BF578" s="144">
        <f>IF(N578="snížená",J578,0)</f>
        <v>0</v>
      </c>
      <c r="BG578" s="144">
        <f>IF(N578="zákl. přenesená",J578,0)</f>
        <v>0</v>
      </c>
      <c r="BH578" s="144">
        <f>IF(N578="sníž. přenesená",J578,0)</f>
        <v>0</v>
      </c>
      <c r="BI578" s="144">
        <f>IF(N578="nulová",J578,0)</f>
        <v>0</v>
      </c>
      <c r="BJ578" s="16" t="s">
        <v>86</v>
      </c>
      <c r="BK578" s="144">
        <f>ROUND(I578*H578,2)</f>
        <v>0</v>
      </c>
      <c r="BL578" s="16" t="s">
        <v>256</v>
      </c>
      <c r="BM578" s="272" t="s">
        <v>1371</v>
      </c>
    </row>
    <row r="579" spans="1:51" s="13" customFormat="1" ht="12">
      <c r="A579" s="13"/>
      <c r="B579" s="277"/>
      <c r="C579" s="278"/>
      <c r="D579" s="273" t="s">
        <v>184</v>
      </c>
      <c r="E579" s="279" t="s">
        <v>1</v>
      </c>
      <c r="F579" s="280" t="s">
        <v>1372</v>
      </c>
      <c r="G579" s="278"/>
      <c r="H579" s="281">
        <v>308.192</v>
      </c>
      <c r="I579" s="282"/>
      <c r="J579" s="278"/>
      <c r="K579" s="278"/>
      <c r="L579" s="283"/>
      <c r="M579" s="284"/>
      <c r="N579" s="285"/>
      <c r="O579" s="285"/>
      <c r="P579" s="285"/>
      <c r="Q579" s="285"/>
      <c r="R579" s="285"/>
      <c r="S579" s="285"/>
      <c r="T579" s="286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87" t="s">
        <v>184</v>
      </c>
      <c r="AU579" s="287" t="s">
        <v>88</v>
      </c>
      <c r="AV579" s="13" t="s">
        <v>88</v>
      </c>
      <c r="AW579" s="13" t="s">
        <v>32</v>
      </c>
      <c r="AX579" s="13" t="s">
        <v>86</v>
      </c>
      <c r="AY579" s="287" t="s">
        <v>174</v>
      </c>
    </row>
    <row r="580" spans="1:65" s="2" customFormat="1" ht="21.75" customHeight="1">
      <c r="A580" s="39"/>
      <c r="B580" s="40"/>
      <c r="C580" s="260" t="s">
        <v>1373</v>
      </c>
      <c r="D580" s="260" t="s">
        <v>176</v>
      </c>
      <c r="E580" s="261" t="s">
        <v>1374</v>
      </c>
      <c r="F580" s="262" t="s">
        <v>1375</v>
      </c>
      <c r="G580" s="263" t="s">
        <v>232</v>
      </c>
      <c r="H580" s="264">
        <v>308.192</v>
      </c>
      <c r="I580" s="265"/>
      <c r="J580" s="266">
        <f>ROUND(I580*H580,2)</f>
        <v>0</v>
      </c>
      <c r="K580" s="267"/>
      <c r="L580" s="42"/>
      <c r="M580" s="268" t="s">
        <v>1</v>
      </c>
      <c r="N580" s="269" t="s">
        <v>43</v>
      </c>
      <c r="O580" s="92"/>
      <c r="P580" s="270">
        <f>O580*H580</f>
        <v>0</v>
      </c>
      <c r="Q580" s="270">
        <v>0</v>
      </c>
      <c r="R580" s="270">
        <f>Q580*H580</f>
        <v>0</v>
      </c>
      <c r="S580" s="270">
        <v>0.00015</v>
      </c>
      <c r="T580" s="271">
        <f>S580*H580</f>
        <v>0.0462288</v>
      </c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R580" s="272" t="s">
        <v>256</v>
      </c>
      <c r="AT580" s="272" t="s">
        <v>176</v>
      </c>
      <c r="AU580" s="272" t="s">
        <v>88</v>
      </c>
      <c r="AY580" s="16" t="s">
        <v>174</v>
      </c>
      <c r="BE580" s="144">
        <f>IF(N580="základní",J580,0)</f>
        <v>0</v>
      </c>
      <c r="BF580" s="144">
        <f>IF(N580="snížená",J580,0)</f>
        <v>0</v>
      </c>
      <c r="BG580" s="144">
        <f>IF(N580="zákl. přenesená",J580,0)</f>
        <v>0</v>
      </c>
      <c r="BH580" s="144">
        <f>IF(N580="sníž. přenesená",J580,0)</f>
        <v>0</v>
      </c>
      <c r="BI580" s="144">
        <f>IF(N580="nulová",J580,0)</f>
        <v>0</v>
      </c>
      <c r="BJ580" s="16" t="s">
        <v>86</v>
      </c>
      <c r="BK580" s="144">
        <f>ROUND(I580*H580,2)</f>
        <v>0</v>
      </c>
      <c r="BL580" s="16" t="s">
        <v>256</v>
      </c>
      <c r="BM580" s="272" t="s">
        <v>1376</v>
      </c>
    </row>
    <row r="581" spans="1:65" s="2" customFormat="1" ht="21.75" customHeight="1">
      <c r="A581" s="39"/>
      <c r="B581" s="40"/>
      <c r="C581" s="260" t="s">
        <v>1377</v>
      </c>
      <c r="D581" s="260" t="s">
        <v>176</v>
      </c>
      <c r="E581" s="261" t="s">
        <v>1378</v>
      </c>
      <c r="F581" s="262" t="s">
        <v>1379</v>
      </c>
      <c r="G581" s="263" t="s">
        <v>232</v>
      </c>
      <c r="H581" s="264">
        <v>308.192</v>
      </c>
      <c r="I581" s="265"/>
      <c r="J581" s="266">
        <f>ROUND(I581*H581,2)</f>
        <v>0</v>
      </c>
      <c r="K581" s="267"/>
      <c r="L581" s="42"/>
      <c r="M581" s="268" t="s">
        <v>1</v>
      </c>
      <c r="N581" s="269" t="s">
        <v>43</v>
      </c>
      <c r="O581" s="92"/>
      <c r="P581" s="270">
        <f>O581*H581</f>
        <v>0</v>
      </c>
      <c r="Q581" s="270">
        <v>0.0002</v>
      </c>
      <c r="R581" s="270">
        <f>Q581*H581</f>
        <v>0.0616384</v>
      </c>
      <c r="S581" s="270">
        <v>0</v>
      </c>
      <c r="T581" s="271">
        <f>S581*H581</f>
        <v>0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272" t="s">
        <v>256</v>
      </c>
      <c r="AT581" s="272" t="s">
        <v>176</v>
      </c>
      <c r="AU581" s="272" t="s">
        <v>88</v>
      </c>
      <c r="AY581" s="16" t="s">
        <v>174</v>
      </c>
      <c r="BE581" s="144">
        <f>IF(N581="základní",J581,0)</f>
        <v>0</v>
      </c>
      <c r="BF581" s="144">
        <f>IF(N581="snížená",J581,0)</f>
        <v>0</v>
      </c>
      <c r="BG581" s="144">
        <f>IF(N581="zákl. přenesená",J581,0)</f>
        <v>0</v>
      </c>
      <c r="BH581" s="144">
        <f>IF(N581="sníž. přenesená",J581,0)</f>
        <v>0</v>
      </c>
      <c r="BI581" s="144">
        <f>IF(N581="nulová",J581,0)</f>
        <v>0</v>
      </c>
      <c r="BJ581" s="16" t="s">
        <v>86</v>
      </c>
      <c r="BK581" s="144">
        <f>ROUND(I581*H581,2)</f>
        <v>0</v>
      </c>
      <c r="BL581" s="16" t="s">
        <v>256</v>
      </c>
      <c r="BM581" s="272" t="s">
        <v>1380</v>
      </c>
    </row>
    <row r="582" spans="1:65" s="2" customFormat="1" ht="21.75" customHeight="1">
      <c r="A582" s="39"/>
      <c r="B582" s="40"/>
      <c r="C582" s="260" t="s">
        <v>1381</v>
      </c>
      <c r="D582" s="260" t="s">
        <v>176</v>
      </c>
      <c r="E582" s="261" t="s">
        <v>1382</v>
      </c>
      <c r="F582" s="262" t="s">
        <v>1383</v>
      </c>
      <c r="G582" s="263" t="s">
        <v>232</v>
      </c>
      <c r="H582" s="264">
        <v>308.192</v>
      </c>
      <c r="I582" s="265"/>
      <c r="J582" s="266">
        <f>ROUND(I582*H582,2)</f>
        <v>0</v>
      </c>
      <c r="K582" s="267"/>
      <c r="L582" s="42"/>
      <c r="M582" s="268" t="s">
        <v>1</v>
      </c>
      <c r="N582" s="269" t="s">
        <v>43</v>
      </c>
      <c r="O582" s="92"/>
      <c r="P582" s="270">
        <f>O582*H582</f>
        <v>0</v>
      </c>
      <c r="Q582" s="270">
        <v>0.00029</v>
      </c>
      <c r="R582" s="270">
        <f>Q582*H582</f>
        <v>0.08937568</v>
      </c>
      <c r="S582" s="270">
        <v>0</v>
      </c>
      <c r="T582" s="271">
        <f>S582*H582</f>
        <v>0</v>
      </c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R582" s="272" t="s">
        <v>256</v>
      </c>
      <c r="AT582" s="272" t="s">
        <v>176</v>
      </c>
      <c r="AU582" s="272" t="s">
        <v>88</v>
      </c>
      <c r="AY582" s="16" t="s">
        <v>174</v>
      </c>
      <c r="BE582" s="144">
        <f>IF(N582="základní",J582,0)</f>
        <v>0</v>
      </c>
      <c r="BF582" s="144">
        <f>IF(N582="snížená",J582,0)</f>
        <v>0</v>
      </c>
      <c r="BG582" s="144">
        <f>IF(N582="zákl. přenesená",J582,0)</f>
        <v>0</v>
      </c>
      <c r="BH582" s="144">
        <f>IF(N582="sníž. přenesená",J582,0)</f>
        <v>0</v>
      </c>
      <c r="BI582" s="144">
        <f>IF(N582="nulová",J582,0)</f>
        <v>0</v>
      </c>
      <c r="BJ582" s="16" t="s">
        <v>86</v>
      </c>
      <c r="BK582" s="144">
        <f>ROUND(I582*H582,2)</f>
        <v>0</v>
      </c>
      <c r="BL582" s="16" t="s">
        <v>256</v>
      </c>
      <c r="BM582" s="272" t="s">
        <v>1384</v>
      </c>
    </row>
    <row r="583" spans="1:63" s="12" customFormat="1" ht="25.9" customHeight="1">
      <c r="A583" s="12"/>
      <c r="B583" s="244"/>
      <c r="C583" s="245"/>
      <c r="D583" s="246" t="s">
        <v>77</v>
      </c>
      <c r="E583" s="247" t="s">
        <v>1385</v>
      </c>
      <c r="F583" s="247" t="s">
        <v>1386</v>
      </c>
      <c r="G583" s="245"/>
      <c r="H583" s="245"/>
      <c r="I583" s="248"/>
      <c r="J583" s="249">
        <f>BK583</f>
        <v>0</v>
      </c>
      <c r="K583" s="245"/>
      <c r="L583" s="250"/>
      <c r="M583" s="251"/>
      <c r="N583" s="252"/>
      <c r="O583" s="252"/>
      <c r="P583" s="253">
        <f>SUM(P584:P585)</f>
        <v>0</v>
      </c>
      <c r="Q583" s="252"/>
      <c r="R583" s="253">
        <f>SUM(R584:R585)</f>
        <v>0</v>
      </c>
      <c r="S583" s="252"/>
      <c r="T583" s="254">
        <f>SUM(T584:T585)</f>
        <v>0</v>
      </c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R583" s="255" t="s">
        <v>180</v>
      </c>
      <c r="AT583" s="256" t="s">
        <v>77</v>
      </c>
      <c r="AU583" s="256" t="s">
        <v>78</v>
      </c>
      <c r="AY583" s="255" t="s">
        <v>174</v>
      </c>
      <c r="BK583" s="257">
        <f>SUM(BK584:BK585)</f>
        <v>0</v>
      </c>
    </row>
    <row r="584" spans="1:65" s="2" customFormat="1" ht="16.5" customHeight="1">
      <c r="A584" s="39"/>
      <c r="B584" s="40"/>
      <c r="C584" s="260" t="s">
        <v>1387</v>
      </c>
      <c r="D584" s="260" t="s">
        <v>176</v>
      </c>
      <c r="E584" s="261" t="s">
        <v>1388</v>
      </c>
      <c r="F584" s="262" t="s">
        <v>1389</v>
      </c>
      <c r="G584" s="263" t="s">
        <v>397</v>
      </c>
      <c r="H584" s="264">
        <v>40</v>
      </c>
      <c r="I584" s="265"/>
      <c r="J584" s="266">
        <f>ROUND(I584*H584,2)</f>
        <v>0</v>
      </c>
      <c r="K584" s="267"/>
      <c r="L584" s="42"/>
      <c r="M584" s="268" t="s">
        <v>1</v>
      </c>
      <c r="N584" s="269" t="s">
        <v>43</v>
      </c>
      <c r="O584" s="92"/>
      <c r="P584" s="270">
        <f>O584*H584</f>
        <v>0</v>
      </c>
      <c r="Q584" s="270">
        <v>0</v>
      </c>
      <c r="R584" s="270">
        <f>Q584*H584</f>
        <v>0</v>
      </c>
      <c r="S584" s="270">
        <v>0</v>
      </c>
      <c r="T584" s="271">
        <f>S584*H584</f>
        <v>0</v>
      </c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R584" s="272" t="s">
        <v>1390</v>
      </c>
      <c r="AT584" s="272" t="s">
        <v>176</v>
      </c>
      <c r="AU584" s="272" t="s">
        <v>86</v>
      </c>
      <c r="AY584" s="16" t="s">
        <v>174</v>
      </c>
      <c r="BE584" s="144">
        <f>IF(N584="základní",J584,0)</f>
        <v>0</v>
      </c>
      <c r="BF584" s="144">
        <f>IF(N584="snížená",J584,0)</f>
        <v>0</v>
      </c>
      <c r="BG584" s="144">
        <f>IF(N584="zákl. přenesená",J584,0)</f>
        <v>0</v>
      </c>
      <c r="BH584" s="144">
        <f>IF(N584="sníž. přenesená",J584,0)</f>
        <v>0</v>
      </c>
      <c r="BI584" s="144">
        <f>IF(N584="nulová",J584,0)</f>
        <v>0</v>
      </c>
      <c r="BJ584" s="16" t="s">
        <v>86</v>
      </c>
      <c r="BK584" s="144">
        <f>ROUND(I584*H584,2)</f>
        <v>0</v>
      </c>
      <c r="BL584" s="16" t="s">
        <v>1390</v>
      </c>
      <c r="BM584" s="272" t="s">
        <v>1391</v>
      </c>
    </row>
    <row r="585" spans="1:47" s="2" customFormat="1" ht="12">
      <c r="A585" s="39"/>
      <c r="B585" s="40"/>
      <c r="C585" s="41"/>
      <c r="D585" s="273" t="s">
        <v>182</v>
      </c>
      <c r="E585" s="41"/>
      <c r="F585" s="274" t="s">
        <v>1392</v>
      </c>
      <c r="G585" s="41"/>
      <c r="H585" s="41"/>
      <c r="I585" s="160"/>
      <c r="J585" s="41"/>
      <c r="K585" s="41"/>
      <c r="L585" s="42"/>
      <c r="M585" s="310"/>
      <c r="N585" s="311"/>
      <c r="O585" s="312"/>
      <c r="P585" s="312"/>
      <c r="Q585" s="312"/>
      <c r="R585" s="312"/>
      <c r="S585" s="312"/>
      <c r="T585" s="313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T585" s="16" t="s">
        <v>182</v>
      </c>
      <c r="AU585" s="16" t="s">
        <v>86</v>
      </c>
    </row>
    <row r="586" spans="1:31" s="2" customFormat="1" ht="6.95" customHeight="1">
      <c r="A586" s="39"/>
      <c r="B586" s="67"/>
      <c r="C586" s="68"/>
      <c r="D586" s="68"/>
      <c r="E586" s="68"/>
      <c r="F586" s="68"/>
      <c r="G586" s="68"/>
      <c r="H586" s="68"/>
      <c r="I586" s="201"/>
      <c r="J586" s="68"/>
      <c r="K586" s="68"/>
      <c r="L586" s="42"/>
      <c r="M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</row>
  </sheetData>
  <sheetProtection password="CC35" sheet="1" objects="1" scenarios="1" formatColumns="0" formatRows="0" autoFilter="0"/>
  <autoFilter ref="C150:K585"/>
  <mergeCells count="14">
    <mergeCell ref="E7:H7"/>
    <mergeCell ref="E9:H9"/>
    <mergeCell ref="E18:H18"/>
    <mergeCell ref="E27:H27"/>
    <mergeCell ref="E85:H85"/>
    <mergeCell ref="E87:H87"/>
    <mergeCell ref="D125:F125"/>
    <mergeCell ref="D126:F126"/>
    <mergeCell ref="D127:F127"/>
    <mergeCell ref="D128:F128"/>
    <mergeCell ref="D129:F129"/>
    <mergeCell ref="E141:H141"/>
    <mergeCell ref="E143:H14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5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5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91</v>
      </c>
    </row>
    <row r="3" spans="2:46" s="1" customFormat="1" ht="6.95" customHeight="1">
      <c r="B3" s="153"/>
      <c r="C3" s="154"/>
      <c r="D3" s="154"/>
      <c r="E3" s="154"/>
      <c r="F3" s="154"/>
      <c r="G3" s="154"/>
      <c r="H3" s="154"/>
      <c r="I3" s="155"/>
      <c r="J3" s="154"/>
      <c r="K3" s="154"/>
      <c r="L3" s="19"/>
      <c r="AT3" s="16" t="s">
        <v>88</v>
      </c>
    </row>
    <row r="4" spans="2:46" s="1" customFormat="1" ht="24.95" customHeight="1">
      <c r="B4" s="19"/>
      <c r="D4" s="156" t="s">
        <v>116</v>
      </c>
      <c r="I4" s="152"/>
      <c r="L4" s="19"/>
      <c r="M4" s="157" t="s">
        <v>10</v>
      </c>
      <c r="AT4" s="16" t="s">
        <v>4</v>
      </c>
    </row>
    <row r="5" spans="2:12" s="1" customFormat="1" ht="6.95" customHeight="1">
      <c r="B5" s="19"/>
      <c r="I5" s="152"/>
      <c r="L5" s="19"/>
    </row>
    <row r="6" spans="2:12" s="1" customFormat="1" ht="12" customHeight="1">
      <c r="B6" s="19"/>
      <c r="D6" s="158" t="s">
        <v>16</v>
      </c>
      <c r="I6" s="152"/>
      <c r="L6" s="19"/>
    </row>
    <row r="7" spans="2:12" s="1" customFormat="1" ht="16.5" customHeight="1">
      <c r="B7" s="19"/>
      <c r="E7" s="159" t="str">
        <f>'Rekapitulace stavby'!K6</f>
        <v>Stavební úpravy podkroví ZŠ Kostelní Lhota</v>
      </c>
      <c r="F7" s="158"/>
      <c r="G7" s="158"/>
      <c r="H7" s="158"/>
      <c r="I7" s="152"/>
      <c r="L7" s="19"/>
    </row>
    <row r="8" spans="1:31" s="2" customFormat="1" ht="12" customHeight="1">
      <c r="A8" s="39"/>
      <c r="B8" s="42"/>
      <c r="C8" s="39"/>
      <c r="D8" s="158" t="s">
        <v>117</v>
      </c>
      <c r="E8" s="39"/>
      <c r="F8" s="39"/>
      <c r="G8" s="39"/>
      <c r="H8" s="39"/>
      <c r="I8" s="160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2"/>
      <c r="C9" s="39"/>
      <c r="D9" s="39"/>
      <c r="E9" s="161" t="s">
        <v>1393</v>
      </c>
      <c r="F9" s="39"/>
      <c r="G9" s="39"/>
      <c r="H9" s="39"/>
      <c r="I9" s="160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2"/>
      <c r="C10" s="39"/>
      <c r="D10" s="39"/>
      <c r="E10" s="39"/>
      <c r="F10" s="39"/>
      <c r="G10" s="39"/>
      <c r="H10" s="39"/>
      <c r="I10" s="160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2"/>
      <c r="C11" s="39"/>
      <c r="D11" s="158" t="s">
        <v>18</v>
      </c>
      <c r="E11" s="39"/>
      <c r="F11" s="162" t="s">
        <v>1</v>
      </c>
      <c r="G11" s="39"/>
      <c r="H11" s="39"/>
      <c r="I11" s="163" t="s">
        <v>19</v>
      </c>
      <c r="J11" s="16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2"/>
      <c r="C12" s="39"/>
      <c r="D12" s="158" t="s">
        <v>20</v>
      </c>
      <c r="E12" s="39"/>
      <c r="F12" s="162" t="s">
        <v>1394</v>
      </c>
      <c r="G12" s="39"/>
      <c r="H12" s="39"/>
      <c r="I12" s="163" t="s">
        <v>22</v>
      </c>
      <c r="J12" s="164" t="str">
        <f>'Rekapitulace stavby'!AN8</f>
        <v>11. 2. 2019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2"/>
      <c r="C13" s="39"/>
      <c r="D13" s="39"/>
      <c r="E13" s="39"/>
      <c r="F13" s="39"/>
      <c r="G13" s="39"/>
      <c r="H13" s="39"/>
      <c r="I13" s="160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2"/>
      <c r="C14" s="39"/>
      <c r="D14" s="158" t="s">
        <v>24</v>
      </c>
      <c r="E14" s="39"/>
      <c r="F14" s="39"/>
      <c r="G14" s="39"/>
      <c r="H14" s="39"/>
      <c r="I14" s="163" t="s">
        <v>25</v>
      </c>
      <c r="J14" s="16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2"/>
      <c r="C15" s="39"/>
      <c r="D15" s="39"/>
      <c r="E15" s="162" t="str">
        <f>IF('Rekapitulace stavby'!E11="","",'Rekapitulace stavby'!E11)</f>
        <v>Obec Kostelní Lhota, Kostelní Lhota 6, Sadská</v>
      </c>
      <c r="F15" s="39"/>
      <c r="G15" s="39"/>
      <c r="H15" s="39"/>
      <c r="I15" s="163" t="s">
        <v>27</v>
      </c>
      <c r="J15" s="16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2"/>
      <c r="C16" s="39"/>
      <c r="D16" s="39"/>
      <c r="E16" s="39"/>
      <c r="F16" s="39"/>
      <c r="G16" s="39"/>
      <c r="H16" s="39"/>
      <c r="I16" s="160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2"/>
      <c r="C17" s="39"/>
      <c r="D17" s="158" t="s">
        <v>28</v>
      </c>
      <c r="E17" s="39"/>
      <c r="F17" s="39"/>
      <c r="G17" s="39"/>
      <c r="H17" s="39"/>
      <c r="I17" s="163" t="s">
        <v>25</v>
      </c>
      <c r="J17" s="32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2"/>
      <c r="C18" s="39"/>
      <c r="D18" s="39"/>
      <c r="E18" s="32" t="str">
        <f>'Rekapitulace stavby'!E14</f>
        <v>Vyplň údaj</v>
      </c>
      <c r="F18" s="162"/>
      <c r="G18" s="162"/>
      <c r="H18" s="162"/>
      <c r="I18" s="163" t="s">
        <v>27</v>
      </c>
      <c r="J18" s="32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2"/>
      <c r="C19" s="39"/>
      <c r="D19" s="39"/>
      <c r="E19" s="39"/>
      <c r="F19" s="39"/>
      <c r="G19" s="39"/>
      <c r="H19" s="39"/>
      <c r="I19" s="160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2"/>
      <c r="C20" s="39"/>
      <c r="D20" s="158" t="s">
        <v>30</v>
      </c>
      <c r="E20" s="39"/>
      <c r="F20" s="39"/>
      <c r="G20" s="39"/>
      <c r="H20" s="39"/>
      <c r="I20" s="163" t="s">
        <v>25</v>
      </c>
      <c r="J20" s="162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2"/>
      <c r="C21" s="39"/>
      <c r="D21" s="39"/>
      <c r="E21" s="162" t="str">
        <f>IF('Rekapitulace stavby'!E17="","",'Rekapitulace stavby'!E17)</f>
        <v>atelier 322 s.r.o.</v>
      </c>
      <c r="F21" s="39"/>
      <c r="G21" s="39"/>
      <c r="H21" s="39"/>
      <c r="I21" s="163" t="s">
        <v>27</v>
      </c>
      <c r="J21" s="162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2"/>
      <c r="C22" s="39"/>
      <c r="D22" s="39"/>
      <c r="E22" s="39"/>
      <c r="F22" s="39"/>
      <c r="G22" s="39"/>
      <c r="H22" s="39"/>
      <c r="I22" s="160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2"/>
      <c r="C23" s="39"/>
      <c r="D23" s="158" t="s">
        <v>33</v>
      </c>
      <c r="E23" s="39"/>
      <c r="F23" s="39"/>
      <c r="G23" s="39"/>
      <c r="H23" s="39"/>
      <c r="I23" s="163" t="s">
        <v>25</v>
      </c>
      <c r="J23" s="16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2"/>
      <c r="C24" s="39"/>
      <c r="D24" s="39"/>
      <c r="E24" s="162" t="str">
        <f>IF('Rekapitulace stavby'!E20="","",'Rekapitulace stavby'!E20)</f>
        <v>Kadeřábek, KFJ s.r.o.</v>
      </c>
      <c r="F24" s="39"/>
      <c r="G24" s="39"/>
      <c r="H24" s="39"/>
      <c r="I24" s="163" t="s">
        <v>27</v>
      </c>
      <c r="J24" s="16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2"/>
      <c r="C25" s="39"/>
      <c r="D25" s="39"/>
      <c r="E25" s="39"/>
      <c r="F25" s="39"/>
      <c r="G25" s="39"/>
      <c r="H25" s="39"/>
      <c r="I25" s="160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2"/>
      <c r="C26" s="39"/>
      <c r="D26" s="158" t="s">
        <v>35</v>
      </c>
      <c r="E26" s="39"/>
      <c r="F26" s="39"/>
      <c r="G26" s="39"/>
      <c r="H26" s="39"/>
      <c r="I26" s="160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65"/>
      <c r="B27" s="166"/>
      <c r="C27" s="165"/>
      <c r="D27" s="165"/>
      <c r="E27" s="167" t="s">
        <v>1</v>
      </c>
      <c r="F27" s="167"/>
      <c r="G27" s="167"/>
      <c r="H27" s="167"/>
      <c r="I27" s="168"/>
      <c r="J27" s="165"/>
      <c r="K27" s="165"/>
      <c r="L27" s="169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</row>
    <row r="28" spans="1:31" s="2" customFormat="1" ht="6.95" customHeight="1">
      <c r="A28" s="39"/>
      <c r="B28" s="42"/>
      <c r="C28" s="39"/>
      <c r="D28" s="39"/>
      <c r="E28" s="39"/>
      <c r="F28" s="39"/>
      <c r="G28" s="39"/>
      <c r="H28" s="39"/>
      <c r="I28" s="160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2"/>
      <c r="C29" s="39"/>
      <c r="D29" s="170"/>
      <c r="E29" s="170"/>
      <c r="F29" s="170"/>
      <c r="G29" s="170"/>
      <c r="H29" s="170"/>
      <c r="I29" s="171"/>
      <c r="J29" s="170"/>
      <c r="K29" s="17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2"/>
      <c r="C30" s="39"/>
      <c r="D30" s="162" t="s">
        <v>119</v>
      </c>
      <c r="E30" s="39"/>
      <c r="F30" s="39"/>
      <c r="G30" s="39"/>
      <c r="H30" s="39"/>
      <c r="I30" s="160"/>
      <c r="J30" s="172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2"/>
      <c r="C31" s="39"/>
      <c r="D31" s="173" t="s">
        <v>110</v>
      </c>
      <c r="E31" s="39"/>
      <c r="F31" s="39"/>
      <c r="G31" s="39"/>
      <c r="H31" s="39"/>
      <c r="I31" s="160"/>
      <c r="J31" s="172">
        <f>J104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2"/>
      <c r="C32" s="39"/>
      <c r="D32" s="174" t="s">
        <v>38</v>
      </c>
      <c r="E32" s="39"/>
      <c r="F32" s="39"/>
      <c r="G32" s="39"/>
      <c r="H32" s="39"/>
      <c r="I32" s="160"/>
      <c r="J32" s="175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2"/>
      <c r="C33" s="39"/>
      <c r="D33" s="170"/>
      <c r="E33" s="170"/>
      <c r="F33" s="170"/>
      <c r="G33" s="170"/>
      <c r="H33" s="170"/>
      <c r="I33" s="171"/>
      <c r="J33" s="170"/>
      <c r="K33" s="17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2"/>
      <c r="C34" s="39"/>
      <c r="D34" s="39"/>
      <c r="E34" s="39"/>
      <c r="F34" s="176" t="s">
        <v>40</v>
      </c>
      <c r="G34" s="39"/>
      <c r="H34" s="39"/>
      <c r="I34" s="177" t="s">
        <v>39</v>
      </c>
      <c r="J34" s="176" t="s">
        <v>41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2"/>
      <c r="C35" s="39"/>
      <c r="D35" s="178" t="s">
        <v>42</v>
      </c>
      <c r="E35" s="158" t="s">
        <v>43</v>
      </c>
      <c r="F35" s="179">
        <f>ROUND((SUM(BE104:BE111)+SUM(BE131:BE178)),2)</f>
        <v>0</v>
      </c>
      <c r="G35" s="39"/>
      <c r="H35" s="39"/>
      <c r="I35" s="180">
        <v>0.21</v>
      </c>
      <c r="J35" s="179">
        <f>ROUND(((SUM(BE104:BE111)+SUM(BE131:BE178))*I35),2)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2"/>
      <c r="C36" s="39"/>
      <c r="D36" s="39"/>
      <c r="E36" s="158" t="s">
        <v>44</v>
      </c>
      <c r="F36" s="179">
        <f>ROUND((SUM(BF104:BF111)+SUM(BF131:BF178)),2)</f>
        <v>0</v>
      </c>
      <c r="G36" s="39"/>
      <c r="H36" s="39"/>
      <c r="I36" s="180">
        <v>0.15</v>
      </c>
      <c r="J36" s="179">
        <f>ROUND(((SUM(BF104:BF111)+SUM(BF131:BF178))*I36),2)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2"/>
      <c r="C37" s="39"/>
      <c r="D37" s="39"/>
      <c r="E37" s="158" t="s">
        <v>45</v>
      </c>
      <c r="F37" s="179">
        <f>ROUND((SUM(BG104:BG111)+SUM(BG131:BG178)),2)</f>
        <v>0</v>
      </c>
      <c r="G37" s="39"/>
      <c r="H37" s="39"/>
      <c r="I37" s="180">
        <v>0.21</v>
      </c>
      <c r="J37" s="179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2"/>
      <c r="C38" s="39"/>
      <c r="D38" s="39"/>
      <c r="E38" s="158" t="s">
        <v>46</v>
      </c>
      <c r="F38" s="179">
        <f>ROUND((SUM(BH104:BH111)+SUM(BH131:BH178)),2)</f>
        <v>0</v>
      </c>
      <c r="G38" s="39"/>
      <c r="H38" s="39"/>
      <c r="I38" s="180">
        <v>0.15</v>
      </c>
      <c r="J38" s="179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2"/>
      <c r="C39" s="39"/>
      <c r="D39" s="39"/>
      <c r="E39" s="158" t="s">
        <v>47</v>
      </c>
      <c r="F39" s="179">
        <f>ROUND((SUM(BI104:BI111)+SUM(BI131:BI178)),2)</f>
        <v>0</v>
      </c>
      <c r="G39" s="39"/>
      <c r="H39" s="39"/>
      <c r="I39" s="180">
        <v>0</v>
      </c>
      <c r="J39" s="179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2"/>
      <c r="C40" s="39"/>
      <c r="D40" s="39"/>
      <c r="E40" s="39"/>
      <c r="F40" s="39"/>
      <c r="G40" s="39"/>
      <c r="H40" s="39"/>
      <c r="I40" s="160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2"/>
      <c r="C41" s="181"/>
      <c r="D41" s="182" t="s">
        <v>48</v>
      </c>
      <c r="E41" s="183"/>
      <c r="F41" s="183"/>
      <c r="G41" s="184" t="s">
        <v>49</v>
      </c>
      <c r="H41" s="185" t="s">
        <v>50</v>
      </c>
      <c r="I41" s="186"/>
      <c r="J41" s="187">
        <f>SUM(J32:J39)</f>
        <v>0</v>
      </c>
      <c r="K41" s="188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2"/>
      <c r="C42" s="39"/>
      <c r="D42" s="39"/>
      <c r="E42" s="39"/>
      <c r="F42" s="39"/>
      <c r="G42" s="39"/>
      <c r="H42" s="39"/>
      <c r="I42" s="160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19"/>
      <c r="I43" s="152"/>
      <c r="L43" s="19"/>
    </row>
    <row r="44" spans="2:12" s="1" customFormat="1" ht="14.4" customHeight="1">
      <c r="B44" s="19"/>
      <c r="I44" s="152"/>
      <c r="L44" s="19"/>
    </row>
    <row r="45" spans="2:12" s="1" customFormat="1" ht="14.4" customHeight="1">
      <c r="B45" s="19"/>
      <c r="I45" s="152"/>
      <c r="L45" s="19"/>
    </row>
    <row r="46" spans="2:12" s="1" customFormat="1" ht="14.4" customHeight="1">
      <c r="B46" s="19"/>
      <c r="I46" s="152"/>
      <c r="L46" s="19"/>
    </row>
    <row r="47" spans="2:12" s="1" customFormat="1" ht="14.4" customHeight="1">
      <c r="B47" s="19"/>
      <c r="I47" s="152"/>
      <c r="L47" s="19"/>
    </row>
    <row r="48" spans="2:12" s="1" customFormat="1" ht="14.4" customHeight="1">
      <c r="B48" s="19"/>
      <c r="I48" s="152"/>
      <c r="L48" s="19"/>
    </row>
    <row r="49" spans="2:12" s="1" customFormat="1" ht="14.4" customHeight="1">
      <c r="B49" s="19"/>
      <c r="I49" s="152"/>
      <c r="L49" s="19"/>
    </row>
    <row r="50" spans="2:12" s="2" customFormat="1" ht="14.4" customHeight="1">
      <c r="B50" s="64"/>
      <c r="D50" s="189" t="s">
        <v>51</v>
      </c>
      <c r="E50" s="190"/>
      <c r="F50" s="190"/>
      <c r="G50" s="189" t="s">
        <v>52</v>
      </c>
      <c r="H50" s="190"/>
      <c r="I50" s="191"/>
      <c r="J50" s="190"/>
      <c r="K50" s="190"/>
      <c r="L50" s="64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9"/>
      <c r="B61" s="42"/>
      <c r="C61" s="39"/>
      <c r="D61" s="192" t="s">
        <v>53</v>
      </c>
      <c r="E61" s="193"/>
      <c r="F61" s="194" t="s">
        <v>54</v>
      </c>
      <c r="G61" s="192" t="s">
        <v>53</v>
      </c>
      <c r="H61" s="193"/>
      <c r="I61" s="195"/>
      <c r="J61" s="196" t="s">
        <v>54</v>
      </c>
      <c r="K61" s="193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9"/>
      <c r="B65" s="42"/>
      <c r="C65" s="39"/>
      <c r="D65" s="189" t="s">
        <v>55</v>
      </c>
      <c r="E65" s="197"/>
      <c r="F65" s="197"/>
      <c r="G65" s="189" t="s">
        <v>56</v>
      </c>
      <c r="H65" s="197"/>
      <c r="I65" s="198"/>
      <c r="J65" s="197"/>
      <c r="K65" s="197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9"/>
      <c r="B76" s="42"/>
      <c r="C76" s="39"/>
      <c r="D76" s="192" t="s">
        <v>53</v>
      </c>
      <c r="E76" s="193"/>
      <c r="F76" s="194" t="s">
        <v>54</v>
      </c>
      <c r="G76" s="192" t="s">
        <v>53</v>
      </c>
      <c r="H76" s="193"/>
      <c r="I76" s="195"/>
      <c r="J76" s="196" t="s">
        <v>54</v>
      </c>
      <c r="K76" s="193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99"/>
      <c r="C77" s="200"/>
      <c r="D77" s="200"/>
      <c r="E77" s="200"/>
      <c r="F77" s="200"/>
      <c r="G77" s="200"/>
      <c r="H77" s="200"/>
      <c r="I77" s="201"/>
      <c r="J77" s="200"/>
      <c r="K77" s="200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202"/>
      <c r="C81" s="203"/>
      <c r="D81" s="203"/>
      <c r="E81" s="203"/>
      <c r="F81" s="203"/>
      <c r="G81" s="203"/>
      <c r="H81" s="203"/>
      <c r="I81" s="204"/>
      <c r="J81" s="203"/>
      <c r="K81" s="20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2" t="s">
        <v>120</v>
      </c>
      <c r="D82" s="41"/>
      <c r="E82" s="41"/>
      <c r="F82" s="41"/>
      <c r="G82" s="41"/>
      <c r="H82" s="41"/>
      <c r="I82" s="160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60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1" t="s">
        <v>16</v>
      </c>
      <c r="D84" s="41"/>
      <c r="E84" s="41"/>
      <c r="F84" s="41"/>
      <c r="G84" s="41"/>
      <c r="H84" s="41"/>
      <c r="I84" s="160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205" t="str">
        <f>E7</f>
        <v>Stavební úpravy podkroví ZŠ Kostelní Lhota</v>
      </c>
      <c r="F85" s="31"/>
      <c r="G85" s="31"/>
      <c r="H85" s="31"/>
      <c r="I85" s="160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1" t="s">
        <v>117</v>
      </c>
      <c r="D86" s="41"/>
      <c r="E86" s="41"/>
      <c r="F86" s="41"/>
      <c r="G86" s="41"/>
      <c r="H86" s="41"/>
      <c r="I86" s="160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02 - Elektroinstalace - materiál</v>
      </c>
      <c r="F87" s="41"/>
      <c r="G87" s="41"/>
      <c r="H87" s="41"/>
      <c r="I87" s="160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60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1" t="s">
        <v>20</v>
      </c>
      <c r="D89" s="41"/>
      <c r="E89" s="41"/>
      <c r="F89" s="26" t="str">
        <f>F12</f>
        <v xml:space="preserve"> </v>
      </c>
      <c r="G89" s="41"/>
      <c r="H89" s="41"/>
      <c r="I89" s="163" t="s">
        <v>22</v>
      </c>
      <c r="J89" s="80" t="str">
        <f>IF(J12="","",J12)</f>
        <v>11. 2. 2019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60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1" t="s">
        <v>24</v>
      </c>
      <c r="D91" s="41"/>
      <c r="E91" s="41"/>
      <c r="F91" s="26" t="str">
        <f>E15</f>
        <v>Obec Kostelní Lhota, Kostelní Lhota 6, Sadská</v>
      </c>
      <c r="G91" s="41"/>
      <c r="H91" s="41"/>
      <c r="I91" s="163" t="s">
        <v>30</v>
      </c>
      <c r="J91" s="35" t="str">
        <f>E21</f>
        <v>atelier 322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>
      <c r="A92" s="39"/>
      <c r="B92" s="40"/>
      <c r="C92" s="31" t="s">
        <v>28</v>
      </c>
      <c r="D92" s="41"/>
      <c r="E92" s="41"/>
      <c r="F92" s="26" t="str">
        <f>IF(E18="","",E18)</f>
        <v>Vyplň údaj</v>
      </c>
      <c r="G92" s="41"/>
      <c r="H92" s="41"/>
      <c r="I92" s="163" t="s">
        <v>33</v>
      </c>
      <c r="J92" s="35" t="str">
        <f>E24</f>
        <v>Kadeřábek, KFJ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60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206" t="s">
        <v>121</v>
      </c>
      <c r="D94" s="150"/>
      <c r="E94" s="150"/>
      <c r="F94" s="150"/>
      <c r="G94" s="150"/>
      <c r="H94" s="150"/>
      <c r="I94" s="207"/>
      <c r="J94" s="208" t="s">
        <v>122</v>
      </c>
      <c r="K94" s="15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60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209" t="s">
        <v>123</v>
      </c>
      <c r="D96" s="41"/>
      <c r="E96" s="41"/>
      <c r="F96" s="41"/>
      <c r="G96" s="41"/>
      <c r="H96" s="41"/>
      <c r="I96" s="160"/>
      <c r="J96" s="111">
        <f>J131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6" t="s">
        <v>124</v>
      </c>
    </row>
    <row r="97" spans="1:31" s="9" customFormat="1" ht="24.95" customHeight="1">
      <c r="A97" s="9"/>
      <c r="B97" s="210"/>
      <c r="C97" s="211"/>
      <c r="D97" s="212" t="s">
        <v>1395</v>
      </c>
      <c r="E97" s="213"/>
      <c r="F97" s="213"/>
      <c r="G97" s="213"/>
      <c r="H97" s="213"/>
      <c r="I97" s="214"/>
      <c r="J97" s="215">
        <f>J132</f>
        <v>0</v>
      </c>
      <c r="K97" s="211"/>
      <c r="L97" s="21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210"/>
      <c r="C98" s="211"/>
      <c r="D98" s="212" t="s">
        <v>1396</v>
      </c>
      <c r="E98" s="213"/>
      <c r="F98" s="213"/>
      <c r="G98" s="213"/>
      <c r="H98" s="213"/>
      <c r="I98" s="214"/>
      <c r="J98" s="215">
        <f>J138</f>
        <v>0</v>
      </c>
      <c r="K98" s="211"/>
      <c r="L98" s="21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210"/>
      <c r="C99" s="211"/>
      <c r="D99" s="212" t="s">
        <v>1397</v>
      </c>
      <c r="E99" s="213"/>
      <c r="F99" s="213"/>
      <c r="G99" s="213"/>
      <c r="H99" s="213"/>
      <c r="I99" s="214"/>
      <c r="J99" s="215">
        <f>J151</f>
        <v>0</v>
      </c>
      <c r="K99" s="211"/>
      <c r="L99" s="21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10"/>
      <c r="C100" s="211"/>
      <c r="D100" s="212" t="s">
        <v>1398</v>
      </c>
      <c r="E100" s="213"/>
      <c r="F100" s="213"/>
      <c r="G100" s="213"/>
      <c r="H100" s="213"/>
      <c r="I100" s="214"/>
      <c r="J100" s="215">
        <f>J159</f>
        <v>0</v>
      </c>
      <c r="K100" s="211"/>
      <c r="L100" s="21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210"/>
      <c r="C101" s="211"/>
      <c r="D101" s="212" t="s">
        <v>1399</v>
      </c>
      <c r="E101" s="213"/>
      <c r="F101" s="213"/>
      <c r="G101" s="213"/>
      <c r="H101" s="213"/>
      <c r="I101" s="214"/>
      <c r="J101" s="215">
        <f>J167</f>
        <v>0</v>
      </c>
      <c r="K101" s="211"/>
      <c r="L101" s="21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160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40"/>
      <c r="C103" s="41"/>
      <c r="D103" s="41"/>
      <c r="E103" s="41"/>
      <c r="F103" s="41"/>
      <c r="G103" s="41"/>
      <c r="H103" s="41"/>
      <c r="I103" s="160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29.25" customHeight="1">
      <c r="A104" s="39"/>
      <c r="B104" s="40"/>
      <c r="C104" s="209" t="s">
        <v>150</v>
      </c>
      <c r="D104" s="41"/>
      <c r="E104" s="41"/>
      <c r="F104" s="41"/>
      <c r="G104" s="41"/>
      <c r="H104" s="41"/>
      <c r="I104" s="160"/>
      <c r="J104" s="224">
        <f>ROUND(J105+J106+J107+J108+J109+J110,2)</f>
        <v>0</v>
      </c>
      <c r="K104" s="41"/>
      <c r="L104" s="64"/>
      <c r="N104" s="225" t="s">
        <v>42</v>
      </c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65" s="2" customFormat="1" ht="18" customHeight="1">
      <c r="A105" s="39"/>
      <c r="B105" s="40"/>
      <c r="C105" s="41"/>
      <c r="D105" s="145" t="s">
        <v>151</v>
      </c>
      <c r="E105" s="138"/>
      <c r="F105" s="138"/>
      <c r="G105" s="41"/>
      <c r="H105" s="41"/>
      <c r="I105" s="160"/>
      <c r="J105" s="139">
        <v>0</v>
      </c>
      <c r="K105" s="41"/>
      <c r="L105" s="226"/>
      <c r="M105" s="227"/>
      <c r="N105" s="228" t="s">
        <v>43</v>
      </c>
      <c r="O105" s="227"/>
      <c r="P105" s="227"/>
      <c r="Q105" s="227"/>
      <c r="R105" s="227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7"/>
      <c r="AS105" s="227"/>
      <c r="AT105" s="227"/>
      <c r="AU105" s="227"/>
      <c r="AV105" s="227"/>
      <c r="AW105" s="227"/>
      <c r="AX105" s="227"/>
      <c r="AY105" s="229" t="s">
        <v>152</v>
      </c>
      <c r="AZ105" s="227"/>
      <c r="BA105" s="227"/>
      <c r="BB105" s="227"/>
      <c r="BC105" s="227"/>
      <c r="BD105" s="227"/>
      <c r="BE105" s="230">
        <f>IF(N105="základní",J105,0)</f>
        <v>0</v>
      </c>
      <c r="BF105" s="230">
        <f>IF(N105="snížená",J105,0)</f>
        <v>0</v>
      </c>
      <c r="BG105" s="230">
        <f>IF(N105="zákl. přenesená",J105,0)</f>
        <v>0</v>
      </c>
      <c r="BH105" s="230">
        <f>IF(N105="sníž. přenesená",J105,0)</f>
        <v>0</v>
      </c>
      <c r="BI105" s="230">
        <f>IF(N105="nulová",J105,0)</f>
        <v>0</v>
      </c>
      <c r="BJ105" s="229" t="s">
        <v>86</v>
      </c>
      <c r="BK105" s="227"/>
      <c r="BL105" s="227"/>
      <c r="BM105" s="227"/>
    </row>
    <row r="106" spans="1:65" s="2" customFormat="1" ht="18" customHeight="1">
      <c r="A106" s="39"/>
      <c r="B106" s="40"/>
      <c r="C106" s="41"/>
      <c r="D106" s="145" t="s">
        <v>153</v>
      </c>
      <c r="E106" s="138"/>
      <c r="F106" s="138"/>
      <c r="G106" s="41"/>
      <c r="H106" s="41"/>
      <c r="I106" s="160"/>
      <c r="J106" s="139">
        <v>0</v>
      </c>
      <c r="K106" s="41"/>
      <c r="L106" s="226"/>
      <c r="M106" s="227"/>
      <c r="N106" s="228" t="s">
        <v>43</v>
      </c>
      <c r="O106" s="227"/>
      <c r="P106" s="227"/>
      <c r="Q106" s="227"/>
      <c r="R106" s="227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  <c r="AQ106" s="227"/>
      <c r="AR106" s="227"/>
      <c r="AS106" s="227"/>
      <c r="AT106" s="227"/>
      <c r="AU106" s="227"/>
      <c r="AV106" s="227"/>
      <c r="AW106" s="227"/>
      <c r="AX106" s="227"/>
      <c r="AY106" s="229" t="s">
        <v>152</v>
      </c>
      <c r="AZ106" s="227"/>
      <c r="BA106" s="227"/>
      <c r="BB106" s="227"/>
      <c r="BC106" s="227"/>
      <c r="BD106" s="227"/>
      <c r="BE106" s="230">
        <f>IF(N106="základní",J106,0)</f>
        <v>0</v>
      </c>
      <c r="BF106" s="230">
        <f>IF(N106="snížená",J106,0)</f>
        <v>0</v>
      </c>
      <c r="BG106" s="230">
        <f>IF(N106="zákl. přenesená",J106,0)</f>
        <v>0</v>
      </c>
      <c r="BH106" s="230">
        <f>IF(N106="sníž. přenesená",J106,0)</f>
        <v>0</v>
      </c>
      <c r="BI106" s="230">
        <f>IF(N106="nulová",J106,0)</f>
        <v>0</v>
      </c>
      <c r="BJ106" s="229" t="s">
        <v>86</v>
      </c>
      <c r="BK106" s="227"/>
      <c r="BL106" s="227"/>
      <c r="BM106" s="227"/>
    </row>
    <row r="107" spans="1:65" s="2" customFormat="1" ht="18" customHeight="1">
      <c r="A107" s="39"/>
      <c r="B107" s="40"/>
      <c r="C107" s="41"/>
      <c r="D107" s="145" t="s">
        <v>154</v>
      </c>
      <c r="E107" s="138"/>
      <c r="F107" s="138"/>
      <c r="G107" s="41"/>
      <c r="H107" s="41"/>
      <c r="I107" s="160"/>
      <c r="J107" s="139">
        <v>0</v>
      </c>
      <c r="K107" s="41"/>
      <c r="L107" s="226"/>
      <c r="M107" s="227"/>
      <c r="N107" s="228" t="s">
        <v>43</v>
      </c>
      <c r="O107" s="227"/>
      <c r="P107" s="227"/>
      <c r="Q107" s="227"/>
      <c r="R107" s="227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  <c r="AQ107" s="227"/>
      <c r="AR107" s="227"/>
      <c r="AS107" s="227"/>
      <c r="AT107" s="227"/>
      <c r="AU107" s="227"/>
      <c r="AV107" s="227"/>
      <c r="AW107" s="227"/>
      <c r="AX107" s="227"/>
      <c r="AY107" s="229" t="s">
        <v>152</v>
      </c>
      <c r="AZ107" s="227"/>
      <c r="BA107" s="227"/>
      <c r="BB107" s="227"/>
      <c r="BC107" s="227"/>
      <c r="BD107" s="227"/>
      <c r="BE107" s="230">
        <f>IF(N107="základní",J107,0)</f>
        <v>0</v>
      </c>
      <c r="BF107" s="230">
        <f>IF(N107="snížená",J107,0)</f>
        <v>0</v>
      </c>
      <c r="BG107" s="230">
        <f>IF(N107="zákl. přenesená",J107,0)</f>
        <v>0</v>
      </c>
      <c r="BH107" s="230">
        <f>IF(N107="sníž. přenesená",J107,0)</f>
        <v>0</v>
      </c>
      <c r="BI107" s="230">
        <f>IF(N107="nulová",J107,0)</f>
        <v>0</v>
      </c>
      <c r="BJ107" s="229" t="s">
        <v>86</v>
      </c>
      <c r="BK107" s="227"/>
      <c r="BL107" s="227"/>
      <c r="BM107" s="227"/>
    </row>
    <row r="108" spans="1:65" s="2" customFormat="1" ht="18" customHeight="1">
      <c r="A108" s="39"/>
      <c r="B108" s="40"/>
      <c r="C108" s="41"/>
      <c r="D108" s="145" t="s">
        <v>155</v>
      </c>
      <c r="E108" s="138"/>
      <c r="F108" s="138"/>
      <c r="G108" s="41"/>
      <c r="H108" s="41"/>
      <c r="I108" s="160"/>
      <c r="J108" s="139">
        <v>0</v>
      </c>
      <c r="K108" s="41"/>
      <c r="L108" s="226"/>
      <c r="M108" s="227"/>
      <c r="N108" s="228" t="s">
        <v>43</v>
      </c>
      <c r="O108" s="227"/>
      <c r="P108" s="227"/>
      <c r="Q108" s="227"/>
      <c r="R108" s="227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  <c r="AQ108" s="227"/>
      <c r="AR108" s="227"/>
      <c r="AS108" s="227"/>
      <c r="AT108" s="227"/>
      <c r="AU108" s="227"/>
      <c r="AV108" s="227"/>
      <c r="AW108" s="227"/>
      <c r="AX108" s="227"/>
      <c r="AY108" s="229" t="s">
        <v>152</v>
      </c>
      <c r="AZ108" s="227"/>
      <c r="BA108" s="227"/>
      <c r="BB108" s="227"/>
      <c r="BC108" s="227"/>
      <c r="BD108" s="227"/>
      <c r="BE108" s="230">
        <f>IF(N108="základní",J108,0)</f>
        <v>0</v>
      </c>
      <c r="BF108" s="230">
        <f>IF(N108="snížená",J108,0)</f>
        <v>0</v>
      </c>
      <c r="BG108" s="230">
        <f>IF(N108="zákl. přenesená",J108,0)</f>
        <v>0</v>
      </c>
      <c r="BH108" s="230">
        <f>IF(N108="sníž. přenesená",J108,0)</f>
        <v>0</v>
      </c>
      <c r="BI108" s="230">
        <f>IF(N108="nulová",J108,0)</f>
        <v>0</v>
      </c>
      <c r="BJ108" s="229" t="s">
        <v>86</v>
      </c>
      <c r="BK108" s="227"/>
      <c r="BL108" s="227"/>
      <c r="BM108" s="227"/>
    </row>
    <row r="109" spans="1:65" s="2" customFormat="1" ht="18" customHeight="1">
      <c r="A109" s="39"/>
      <c r="B109" s="40"/>
      <c r="C109" s="41"/>
      <c r="D109" s="145" t="s">
        <v>156</v>
      </c>
      <c r="E109" s="138"/>
      <c r="F109" s="138"/>
      <c r="G109" s="41"/>
      <c r="H109" s="41"/>
      <c r="I109" s="160"/>
      <c r="J109" s="139">
        <v>0</v>
      </c>
      <c r="K109" s="41"/>
      <c r="L109" s="226"/>
      <c r="M109" s="227"/>
      <c r="N109" s="228" t="s">
        <v>43</v>
      </c>
      <c r="O109" s="227"/>
      <c r="P109" s="227"/>
      <c r="Q109" s="227"/>
      <c r="R109" s="227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  <c r="AR109" s="227"/>
      <c r="AS109" s="227"/>
      <c r="AT109" s="227"/>
      <c r="AU109" s="227"/>
      <c r="AV109" s="227"/>
      <c r="AW109" s="227"/>
      <c r="AX109" s="227"/>
      <c r="AY109" s="229" t="s">
        <v>152</v>
      </c>
      <c r="AZ109" s="227"/>
      <c r="BA109" s="227"/>
      <c r="BB109" s="227"/>
      <c r="BC109" s="227"/>
      <c r="BD109" s="227"/>
      <c r="BE109" s="230">
        <f>IF(N109="základní",J109,0)</f>
        <v>0</v>
      </c>
      <c r="BF109" s="230">
        <f>IF(N109="snížená",J109,0)</f>
        <v>0</v>
      </c>
      <c r="BG109" s="230">
        <f>IF(N109="zákl. přenesená",J109,0)</f>
        <v>0</v>
      </c>
      <c r="BH109" s="230">
        <f>IF(N109="sníž. přenesená",J109,0)</f>
        <v>0</v>
      </c>
      <c r="BI109" s="230">
        <f>IF(N109="nulová",J109,0)</f>
        <v>0</v>
      </c>
      <c r="BJ109" s="229" t="s">
        <v>86</v>
      </c>
      <c r="BK109" s="227"/>
      <c r="BL109" s="227"/>
      <c r="BM109" s="227"/>
    </row>
    <row r="110" spans="1:65" s="2" customFormat="1" ht="18" customHeight="1">
      <c r="A110" s="39"/>
      <c r="B110" s="40"/>
      <c r="C110" s="41"/>
      <c r="D110" s="138" t="s">
        <v>157</v>
      </c>
      <c r="E110" s="41"/>
      <c r="F110" s="41"/>
      <c r="G110" s="41"/>
      <c r="H110" s="41"/>
      <c r="I110" s="160"/>
      <c r="J110" s="139">
        <f>ROUND(J30*T110,2)</f>
        <v>0</v>
      </c>
      <c r="K110" s="41"/>
      <c r="L110" s="226"/>
      <c r="M110" s="227"/>
      <c r="N110" s="228" t="s">
        <v>43</v>
      </c>
      <c r="O110" s="227"/>
      <c r="P110" s="227"/>
      <c r="Q110" s="227"/>
      <c r="R110" s="227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  <c r="AQ110" s="227"/>
      <c r="AR110" s="227"/>
      <c r="AS110" s="227"/>
      <c r="AT110" s="227"/>
      <c r="AU110" s="227"/>
      <c r="AV110" s="227"/>
      <c r="AW110" s="227"/>
      <c r="AX110" s="227"/>
      <c r="AY110" s="229" t="s">
        <v>158</v>
      </c>
      <c r="AZ110" s="227"/>
      <c r="BA110" s="227"/>
      <c r="BB110" s="227"/>
      <c r="BC110" s="227"/>
      <c r="BD110" s="227"/>
      <c r="BE110" s="230">
        <f>IF(N110="základní",J110,0)</f>
        <v>0</v>
      </c>
      <c r="BF110" s="230">
        <f>IF(N110="snížená",J110,0)</f>
        <v>0</v>
      </c>
      <c r="BG110" s="230">
        <f>IF(N110="zákl. přenesená",J110,0)</f>
        <v>0</v>
      </c>
      <c r="BH110" s="230">
        <f>IF(N110="sníž. přenesená",J110,0)</f>
        <v>0</v>
      </c>
      <c r="BI110" s="230">
        <f>IF(N110="nulová",J110,0)</f>
        <v>0</v>
      </c>
      <c r="BJ110" s="229" t="s">
        <v>86</v>
      </c>
      <c r="BK110" s="227"/>
      <c r="BL110" s="227"/>
      <c r="BM110" s="227"/>
    </row>
    <row r="111" spans="1:31" s="2" customFormat="1" ht="12">
      <c r="A111" s="39"/>
      <c r="B111" s="40"/>
      <c r="C111" s="41"/>
      <c r="D111" s="41"/>
      <c r="E111" s="41"/>
      <c r="F111" s="41"/>
      <c r="G111" s="41"/>
      <c r="H111" s="41"/>
      <c r="I111" s="160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9.25" customHeight="1">
      <c r="A112" s="39"/>
      <c r="B112" s="40"/>
      <c r="C112" s="149" t="s">
        <v>115</v>
      </c>
      <c r="D112" s="150"/>
      <c r="E112" s="150"/>
      <c r="F112" s="150"/>
      <c r="G112" s="150"/>
      <c r="H112" s="150"/>
      <c r="I112" s="207"/>
      <c r="J112" s="151">
        <f>ROUND(J96+J104,2)</f>
        <v>0</v>
      </c>
      <c r="K112" s="150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67"/>
      <c r="C113" s="68"/>
      <c r="D113" s="68"/>
      <c r="E113" s="68"/>
      <c r="F113" s="68"/>
      <c r="G113" s="68"/>
      <c r="H113" s="68"/>
      <c r="I113" s="201"/>
      <c r="J113" s="68"/>
      <c r="K113" s="68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7" spans="1:31" s="2" customFormat="1" ht="6.95" customHeight="1">
      <c r="A117" s="39"/>
      <c r="B117" s="69"/>
      <c r="C117" s="70"/>
      <c r="D117" s="70"/>
      <c r="E117" s="70"/>
      <c r="F117" s="70"/>
      <c r="G117" s="70"/>
      <c r="H117" s="70"/>
      <c r="I117" s="204"/>
      <c r="J117" s="70"/>
      <c r="K117" s="70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4.95" customHeight="1">
      <c r="A118" s="39"/>
      <c r="B118" s="40"/>
      <c r="C118" s="22" t="s">
        <v>159</v>
      </c>
      <c r="D118" s="41"/>
      <c r="E118" s="41"/>
      <c r="F118" s="41"/>
      <c r="G118" s="41"/>
      <c r="H118" s="41"/>
      <c r="I118" s="160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160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1" t="s">
        <v>16</v>
      </c>
      <c r="D120" s="41"/>
      <c r="E120" s="41"/>
      <c r="F120" s="41"/>
      <c r="G120" s="41"/>
      <c r="H120" s="41"/>
      <c r="I120" s="160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205" t="str">
        <f>E7</f>
        <v>Stavební úpravy podkroví ZŠ Kostelní Lhota</v>
      </c>
      <c r="F121" s="31"/>
      <c r="G121" s="31"/>
      <c r="H121" s="31"/>
      <c r="I121" s="160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1" t="s">
        <v>117</v>
      </c>
      <c r="D122" s="41"/>
      <c r="E122" s="41"/>
      <c r="F122" s="41"/>
      <c r="G122" s="41"/>
      <c r="H122" s="41"/>
      <c r="I122" s="160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6.5" customHeight="1">
      <c r="A123" s="39"/>
      <c r="B123" s="40"/>
      <c r="C123" s="41"/>
      <c r="D123" s="41"/>
      <c r="E123" s="77" t="str">
        <f>E9</f>
        <v>02 - Elektroinstalace - materiál</v>
      </c>
      <c r="F123" s="41"/>
      <c r="G123" s="41"/>
      <c r="H123" s="41"/>
      <c r="I123" s="160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160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2" customHeight="1">
      <c r="A125" s="39"/>
      <c r="B125" s="40"/>
      <c r="C125" s="31" t="s">
        <v>20</v>
      </c>
      <c r="D125" s="41"/>
      <c r="E125" s="41"/>
      <c r="F125" s="26" t="str">
        <f>F12</f>
        <v xml:space="preserve"> </v>
      </c>
      <c r="G125" s="41"/>
      <c r="H125" s="41"/>
      <c r="I125" s="163" t="s">
        <v>22</v>
      </c>
      <c r="J125" s="80" t="str">
        <f>IF(J12="","",J12)</f>
        <v>11. 2. 2019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160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5.15" customHeight="1">
      <c r="A127" s="39"/>
      <c r="B127" s="40"/>
      <c r="C127" s="31" t="s">
        <v>24</v>
      </c>
      <c r="D127" s="41"/>
      <c r="E127" s="41"/>
      <c r="F127" s="26" t="str">
        <f>E15</f>
        <v>Obec Kostelní Lhota, Kostelní Lhota 6, Sadská</v>
      </c>
      <c r="G127" s="41"/>
      <c r="H127" s="41"/>
      <c r="I127" s="163" t="s">
        <v>30</v>
      </c>
      <c r="J127" s="35" t="str">
        <f>E21</f>
        <v>atelier 322 s.r.o.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25.65" customHeight="1">
      <c r="A128" s="39"/>
      <c r="B128" s="40"/>
      <c r="C128" s="31" t="s">
        <v>28</v>
      </c>
      <c r="D128" s="41"/>
      <c r="E128" s="41"/>
      <c r="F128" s="26" t="str">
        <f>IF(E18="","",E18)</f>
        <v>Vyplň údaj</v>
      </c>
      <c r="G128" s="41"/>
      <c r="H128" s="41"/>
      <c r="I128" s="163" t="s">
        <v>33</v>
      </c>
      <c r="J128" s="35" t="str">
        <f>E24</f>
        <v>Kadeřábek, KFJ s.r.o.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0.3" customHeight="1">
      <c r="A129" s="39"/>
      <c r="B129" s="40"/>
      <c r="C129" s="41"/>
      <c r="D129" s="41"/>
      <c r="E129" s="41"/>
      <c r="F129" s="41"/>
      <c r="G129" s="41"/>
      <c r="H129" s="41"/>
      <c r="I129" s="160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11" customFormat="1" ht="29.25" customHeight="1">
      <c r="A130" s="231"/>
      <c r="B130" s="232"/>
      <c r="C130" s="233" t="s">
        <v>160</v>
      </c>
      <c r="D130" s="234" t="s">
        <v>63</v>
      </c>
      <c r="E130" s="234" t="s">
        <v>59</v>
      </c>
      <c r="F130" s="234" t="s">
        <v>60</v>
      </c>
      <c r="G130" s="234" t="s">
        <v>161</v>
      </c>
      <c r="H130" s="234" t="s">
        <v>162</v>
      </c>
      <c r="I130" s="235" t="s">
        <v>163</v>
      </c>
      <c r="J130" s="236" t="s">
        <v>122</v>
      </c>
      <c r="K130" s="237" t="s">
        <v>164</v>
      </c>
      <c r="L130" s="238"/>
      <c r="M130" s="101" t="s">
        <v>1</v>
      </c>
      <c r="N130" s="102" t="s">
        <v>42</v>
      </c>
      <c r="O130" s="102" t="s">
        <v>165</v>
      </c>
      <c r="P130" s="102" t="s">
        <v>166</v>
      </c>
      <c r="Q130" s="102" t="s">
        <v>167</v>
      </c>
      <c r="R130" s="102" t="s">
        <v>168</v>
      </c>
      <c r="S130" s="102" t="s">
        <v>169</v>
      </c>
      <c r="T130" s="103" t="s">
        <v>170</v>
      </c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1"/>
    </row>
    <row r="131" spans="1:63" s="2" customFormat="1" ht="22.8" customHeight="1">
      <c r="A131" s="39"/>
      <c r="B131" s="40"/>
      <c r="C131" s="108" t="s">
        <v>171</v>
      </c>
      <c r="D131" s="41"/>
      <c r="E131" s="41"/>
      <c r="F131" s="41"/>
      <c r="G131" s="41"/>
      <c r="H131" s="41"/>
      <c r="I131" s="160"/>
      <c r="J131" s="239">
        <f>BK131</f>
        <v>0</v>
      </c>
      <c r="K131" s="41"/>
      <c r="L131" s="42"/>
      <c r="M131" s="104"/>
      <c r="N131" s="240"/>
      <c r="O131" s="105"/>
      <c r="P131" s="241">
        <f>P132+P138+P151+P159+P167</f>
        <v>0</v>
      </c>
      <c r="Q131" s="105"/>
      <c r="R131" s="241">
        <f>R132+R138+R151+R159+R167</f>
        <v>0</v>
      </c>
      <c r="S131" s="105"/>
      <c r="T131" s="242">
        <f>T132+T138+T151+T159+T167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6" t="s">
        <v>77</v>
      </c>
      <c r="AU131" s="16" t="s">
        <v>124</v>
      </c>
      <c r="BK131" s="243">
        <f>BK132+BK138+BK151+BK159+BK167</f>
        <v>0</v>
      </c>
    </row>
    <row r="132" spans="1:63" s="12" customFormat="1" ht="25.9" customHeight="1">
      <c r="A132" s="12"/>
      <c r="B132" s="244"/>
      <c r="C132" s="245"/>
      <c r="D132" s="246" t="s">
        <v>77</v>
      </c>
      <c r="E132" s="247" t="s">
        <v>1400</v>
      </c>
      <c r="F132" s="247" t="s">
        <v>1401</v>
      </c>
      <c r="G132" s="245"/>
      <c r="H132" s="245"/>
      <c r="I132" s="248"/>
      <c r="J132" s="249">
        <f>BK132</f>
        <v>0</v>
      </c>
      <c r="K132" s="245"/>
      <c r="L132" s="250"/>
      <c r="M132" s="251"/>
      <c r="N132" s="252"/>
      <c r="O132" s="252"/>
      <c r="P132" s="253">
        <f>SUM(P133:P137)</f>
        <v>0</v>
      </c>
      <c r="Q132" s="252"/>
      <c r="R132" s="253">
        <f>SUM(R133:R137)</f>
        <v>0</v>
      </c>
      <c r="S132" s="252"/>
      <c r="T132" s="254">
        <f>SUM(T133:T137)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55" t="s">
        <v>86</v>
      </c>
      <c r="AT132" s="256" t="s">
        <v>77</v>
      </c>
      <c r="AU132" s="256" t="s">
        <v>78</v>
      </c>
      <c r="AY132" s="255" t="s">
        <v>174</v>
      </c>
      <c r="BK132" s="257">
        <f>SUM(BK133:BK137)</f>
        <v>0</v>
      </c>
    </row>
    <row r="133" spans="1:65" s="2" customFormat="1" ht="21.75" customHeight="1">
      <c r="A133" s="39"/>
      <c r="B133" s="40"/>
      <c r="C133" s="260" t="s">
        <v>86</v>
      </c>
      <c r="D133" s="260" t="s">
        <v>176</v>
      </c>
      <c r="E133" s="261" t="s">
        <v>1402</v>
      </c>
      <c r="F133" s="262" t="s">
        <v>1403</v>
      </c>
      <c r="G133" s="263" t="s">
        <v>297</v>
      </c>
      <c r="H133" s="264">
        <v>3</v>
      </c>
      <c r="I133" s="265"/>
      <c r="J133" s="266">
        <f>ROUND(I133*H133,2)</f>
        <v>0</v>
      </c>
      <c r="K133" s="267"/>
      <c r="L133" s="42"/>
      <c r="M133" s="268" t="s">
        <v>1</v>
      </c>
      <c r="N133" s="269" t="s">
        <v>43</v>
      </c>
      <c r="O133" s="92"/>
      <c r="P133" s="270">
        <f>O133*H133</f>
        <v>0</v>
      </c>
      <c r="Q133" s="270">
        <v>0</v>
      </c>
      <c r="R133" s="270">
        <f>Q133*H133</f>
        <v>0</v>
      </c>
      <c r="S133" s="270">
        <v>0</v>
      </c>
      <c r="T133" s="27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72" t="s">
        <v>180</v>
      </c>
      <c r="AT133" s="272" t="s">
        <v>176</v>
      </c>
      <c r="AU133" s="272" t="s">
        <v>86</v>
      </c>
      <c r="AY133" s="16" t="s">
        <v>174</v>
      </c>
      <c r="BE133" s="144">
        <f>IF(N133="základní",J133,0)</f>
        <v>0</v>
      </c>
      <c r="BF133" s="144">
        <f>IF(N133="snížená",J133,0)</f>
        <v>0</v>
      </c>
      <c r="BG133" s="144">
        <f>IF(N133="zákl. přenesená",J133,0)</f>
        <v>0</v>
      </c>
      <c r="BH133" s="144">
        <f>IF(N133="sníž. přenesená",J133,0)</f>
        <v>0</v>
      </c>
      <c r="BI133" s="144">
        <f>IF(N133="nulová",J133,0)</f>
        <v>0</v>
      </c>
      <c r="BJ133" s="16" t="s">
        <v>86</v>
      </c>
      <c r="BK133" s="144">
        <f>ROUND(I133*H133,2)</f>
        <v>0</v>
      </c>
      <c r="BL133" s="16" t="s">
        <v>180</v>
      </c>
      <c r="BM133" s="272" t="s">
        <v>88</v>
      </c>
    </row>
    <row r="134" spans="1:65" s="2" customFormat="1" ht="16.5" customHeight="1">
      <c r="A134" s="39"/>
      <c r="B134" s="40"/>
      <c r="C134" s="260" t="s">
        <v>88</v>
      </c>
      <c r="D134" s="260" t="s">
        <v>176</v>
      </c>
      <c r="E134" s="261" t="s">
        <v>1404</v>
      </c>
      <c r="F134" s="262" t="s">
        <v>1405</v>
      </c>
      <c r="G134" s="263" t="s">
        <v>297</v>
      </c>
      <c r="H134" s="264">
        <v>1</v>
      </c>
      <c r="I134" s="265"/>
      <c r="J134" s="266">
        <f>ROUND(I134*H134,2)</f>
        <v>0</v>
      </c>
      <c r="K134" s="267"/>
      <c r="L134" s="42"/>
      <c r="M134" s="268" t="s">
        <v>1</v>
      </c>
      <c r="N134" s="269" t="s">
        <v>43</v>
      </c>
      <c r="O134" s="92"/>
      <c r="P134" s="270">
        <f>O134*H134</f>
        <v>0</v>
      </c>
      <c r="Q134" s="270">
        <v>0</v>
      </c>
      <c r="R134" s="270">
        <f>Q134*H134</f>
        <v>0</v>
      </c>
      <c r="S134" s="270">
        <v>0</v>
      </c>
      <c r="T134" s="27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72" t="s">
        <v>180</v>
      </c>
      <c r="AT134" s="272" t="s">
        <v>176</v>
      </c>
      <c r="AU134" s="272" t="s">
        <v>86</v>
      </c>
      <c r="AY134" s="16" t="s">
        <v>174</v>
      </c>
      <c r="BE134" s="144">
        <f>IF(N134="základní",J134,0)</f>
        <v>0</v>
      </c>
      <c r="BF134" s="144">
        <f>IF(N134="snížená",J134,0)</f>
        <v>0</v>
      </c>
      <c r="BG134" s="144">
        <f>IF(N134="zákl. přenesená",J134,0)</f>
        <v>0</v>
      </c>
      <c r="BH134" s="144">
        <f>IF(N134="sníž. přenesená",J134,0)</f>
        <v>0</v>
      </c>
      <c r="BI134" s="144">
        <f>IF(N134="nulová",J134,0)</f>
        <v>0</v>
      </c>
      <c r="BJ134" s="16" t="s">
        <v>86</v>
      </c>
      <c r="BK134" s="144">
        <f>ROUND(I134*H134,2)</f>
        <v>0</v>
      </c>
      <c r="BL134" s="16" t="s">
        <v>180</v>
      </c>
      <c r="BM134" s="272" t="s">
        <v>180</v>
      </c>
    </row>
    <row r="135" spans="1:65" s="2" customFormat="1" ht="21.75" customHeight="1">
      <c r="A135" s="39"/>
      <c r="B135" s="40"/>
      <c r="C135" s="260" t="s">
        <v>190</v>
      </c>
      <c r="D135" s="260" t="s">
        <v>176</v>
      </c>
      <c r="E135" s="261" t="s">
        <v>1406</v>
      </c>
      <c r="F135" s="262" t="s">
        <v>1407</v>
      </c>
      <c r="G135" s="263" t="s">
        <v>297</v>
      </c>
      <c r="H135" s="264">
        <v>2</v>
      </c>
      <c r="I135" s="265"/>
      <c r="J135" s="266">
        <f>ROUND(I135*H135,2)</f>
        <v>0</v>
      </c>
      <c r="K135" s="267"/>
      <c r="L135" s="42"/>
      <c r="M135" s="268" t="s">
        <v>1</v>
      </c>
      <c r="N135" s="269" t="s">
        <v>43</v>
      </c>
      <c r="O135" s="92"/>
      <c r="P135" s="270">
        <f>O135*H135</f>
        <v>0</v>
      </c>
      <c r="Q135" s="270">
        <v>0</v>
      </c>
      <c r="R135" s="270">
        <f>Q135*H135</f>
        <v>0</v>
      </c>
      <c r="S135" s="270">
        <v>0</v>
      </c>
      <c r="T135" s="27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72" t="s">
        <v>180</v>
      </c>
      <c r="AT135" s="272" t="s">
        <v>176</v>
      </c>
      <c r="AU135" s="272" t="s">
        <v>86</v>
      </c>
      <c r="AY135" s="16" t="s">
        <v>174</v>
      </c>
      <c r="BE135" s="144">
        <f>IF(N135="základní",J135,0)</f>
        <v>0</v>
      </c>
      <c r="BF135" s="144">
        <f>IF(N135="snížená",J135,0)</f>
        <v>0</v>
      </c>
      <c r="BG135" s="144">
        <f>IF(N135="zákl. přenesená",J135,0)</f>
        <v>0</v>
      </c>
      <c r="BH135" s="144">
        <f>IF(N135="sníž. přenesená",J135,0)</f>
        <v>0</v>
      </c>
      <c r="BI135" s="144">
        <f>IF(N135="nulová",J135,0)</f>
        <v>0</v>
      </c>
      <c r="BJ135" s="16" t="s">
        <v>86</v>
      </c>
      <c r="BK135" s="144">
        <f>ROUND(I135*H135,2)</f>
        <v>0</v>
      </c>
      <c r="BL135" s="16" t="s">
        <v>180</v>
      </c>
      <c r="BM135" s="272" t="s">
        <v>206</v>
      </c>
    </row>
    <row r="136" spans="1:65" s="2" customFormat="1" ht="21.75" customHeight="1">
      <c r="A136" s="39"/>
      <c r="B136" s="40"/>
      <c r="C136" s="260" t="s">
        <v>180</v>
      </c>
      <c r="D136" s="260" t="s">
        <v>176</v>
      </c>
      <c r="E136" s="261" t="s">
        <v>1408</v>
      </c>
      <c r="F136" s="262" t="s">
        <v>1409</v>
      </c>
      <c r="G136" s="263" t="s">
        <v>297</v>
      </c>
      <c r="H136" s="264">
        <v>2</v>
      </c>
      <c r="I136" s="265"/>
      <c r="J136" s="266">
        <f>ROUND(I136*H136,2)</f>
        <v>0</v>
      </c>
      <c r="K136" s="267"/>
      <c r="L136" s="42"/>
      <c r="M136" s="268" t="s">
        <v>1</v>
      </c>
      <c r="N136" s="269" t="s">
        <v>43</v>
      </c>
      <c r="O136" s="92"/>
      <c r="P136" s="270">
        <f>O136*H136</f>
        <v>0</v>
      </c>
      <c r="Q136" s="270">
        <v>0</v>
      </c>
      <c r="R136" s="270">
        <f>Q136*H136</f>
        <v>0</v>
      </c>
      <c r="S136" s="270">
        <v>0</v>
      </c>
      <c r="T136" s="27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72" t="s">
        <v>180</v>
      </c>
      <c r="AT136" s="272" t="s">
        <v>176</v>
      </c>
      <c r="AU136" s="272" t="s">
        <v>86</v>
      </c>
      <c r="AY136" s="16" t="s">
        <v>174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6" t="s">
        <v>86</v>
      </c>
      <c r="BK136" s="144">
        <f>ROUND(I136*H136,2)</f>
        <v>0</v>
      </c>
      <c r="BL136" s="16" t="s">
        <v>180</v>
      </c>
      <c r="BM136" s="272" t="s">
        <v>203</v>
      </c>
    </row>
    <row r="137" spans="1:65" s="2" customFormat="1" ht="16.5" customHeight="1">
      <c r="A137" s="39"/>
      <c r="B137" s="40"/>
      <c r="C137" s="260" t="s">
        <v>198</v>
      </c>
      <c r="D137" s="260" t="s">
        <v>176</v>
      </c>
      <c r="E137" s="261" t="s">
        <v>1410</v>
      </c>
      <c r="F137" s="262" t="s">
        <v>1411</v>
      </c>
      <c r="G137" s="263" t="s">
        <v>297</v>
      </c>
      <c r="H137" s="264">
        <v>1</v>
      </c>
      <c r="I137" s="265"/>
      <c r="J137" s="266">
        <f>ROUND(I137*H137,2)</f>
        <v>0</v>
      </c>
      <c r="K137" s="267"/>
      <c r="L137" s="42"/>
      <c r="M137" s="268" t="s">
        <v>1</v>
      </c>
      <c r="N137" s="269" t="s">
        <v>43</v>
      </c>
      <c r="O137" s="92"/>
      <c r="P137" s="270">
        <f>O137*H137</f>
        <v>0</v>
      </c>
      <c r="Q137" s="270">
        <v>0</v>
      </c>
      <c r="R137" s="270">
        <f>Q137*H137</f>
        <v>0</v>
      </c>
      <c r="S137" s="270">
        <v>0</v>
      </c>
      <c r="T137" s="27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72" t="s">
        <v>180</v>
      </c>
      <c r="AT137" s="272" t="s">
        <v>176</v>
      </c>
      <c r="AU137" s="272" t="s">
        <v>86</v>
      </c>
      <c r="AY137" s="16" t="s">
        <v>174</v>
      </c>
      <c r="BE137" s="144">
        <f>IF(N137="základní",J137,0)</f>
        <v>0</v>
      </c>
      <c r="BF137" s="144">
        <f>IF(N137="snížená",J137,0)</f>
        <v>0</v>
      </c>
      <c r="BG137" s="144">
        <f>IF(N137="zákl. přenesená",J137,0)</f>
        <v>0</v>
      </c>
      <c r="BH137" s="144">
        <f>IF(N137="sníž. přenesená",J137,0)</f>
        <v>0</v>
      </c>
      <c r="BI137" s="144">
        <f>IF(N137="nulová",J137,0)</f>
        <v>0</v>
      </c>
      <c r="BJ137" s="16" t="s">
        <v>86</v>
      </c>
      <c r="BK137" s="144">
        <f>ROUND(I137*H137,2)</f>
        <v>0</v>
      </c>
      <c r="BL137" s="16" t="s">
        <v>180</v>
      </c>
      <c r="BM137" s="272" t="s">
        <v>223</v>
      </c>
    </row>
    <row r="138" spans="1:63" s="12" customFormat="1" ht="25.9" customHeight="1">
      <c r="A138" s="12"/>
      <c r="B138" s="244"/>
      <c r="C138" s="245"/>
      <c r="D138" s="246" t="s">
        <v>77</v>
      </c>
      <c r="E138" s="247" t="s">
        <v>1412</v>
      </c>
      <c r="F138" s="247" t="s">
        <v>1413</v>
      </c>
      <c r="G138" s="245"/>
      <c r="H138" s="245"/>
      <c r="I138" s="248"/>
      <c r="J138" s="249">
        <f>BK138</f>
        <v>0</v>
      </c>
      <c r="K138" s="245"/>
      <c r="L138" s="250"/>
      <c r="M138" s="251"/>
      <c r="N138" s="252"/>
      <c r="O138" s="252"/>
      <c r="P138" s="253">
        <f>SUM(P139:P150)</f>
        <v>0</v>
      </c>
      <c r="Q138" s="252"/>
      <c r="R138" s="253">
        <f>SUM(R139:R150)</f>
        <v>0</v>
      </c>
      <c r="S138" s="252"/>
      <c r="T138" s="254">
        <f>SUM(T139:T150)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55" t="s">
        <v>86</v>
      </c>
      <c r="AT138" s="256" t="s">
        <v>77</v>
      </c>
      <c r="AU138" s="256" t="s">
        <v>78</v>
      </c>
      <c r="AY138" s="255" t="s">
        <v>174</v>
      </c>
      <c r="BK138" s="257">
        <f>SUM(BK139:BK150)</f>
        <v>0</v>
      </c>
    </row>
    <row r="139" spans="1:65" s="2" customFormat="1" ht="16.5" customHeight="1">
      <c r="A139" s="39"/>
      <c r="B139" s="40"/>
      <c r="C139" s="260" t="s">
        <v>206</v>
      </c>
      <c r="D139" s="260" t="s">
        <v>176</v>
      </c>
      <c r="E139" s="261" t="s">
        <v>1414</v>
      </c>
      <c r="F139" s="262" t="s">
        <v>1415</v>
      </c>
      <c r="G139" s="263" t="s">
        <v>297</v>
      </c>
      <c r="H139" s="264">
        <v>10</v>
      </c>
      <c r="I139" s="265"/>
      <c r="J139" s="266">
        <f>ROUND(I139*H139,2)</f>
        <v>0</v>
      </c>
      <c r="K139" s="267"/>
      <c r="L139" s="42"/>
      <c r="M139" s="268" t="s">
        <v>1</v>
      </c>
      <c r="N139" s="269" t="s">
        <v>43</v>
      </c>
      <c r="O139" s="92"/>
      <c r="P139" s="270">
        <f>O139*H139</f>
        <v>0</v>
      </c>
      <c r="Q139" s="270">
        <v>0</v>
      </c>
      <c r="R139" s="270">
        <f>Q139*H139</f>
        <v>0</v>
      </c>
      <c r="S139" s="270">
        <v>0</v>
      </c>
      <c r="T139" s="27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72" t="s">
        <v>180</v>
      </c>
      <c r="AT139" s="272" t="s">
        <v>176</v>
      </c>
      <c r="AU139" s="272" t="s">
        <v>86</v>
      </c>
      <c r="AY139" s="16" t="s">
        <v>174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6" t="s">
        <v>86</v>
      </c>
      <c r="BK139" s="144">
        <f>ROUND(I139*H139,2)</f>
        <v>0</v>
      </c>
      <c r="BL139" s="16" t="s">
        <v>180</v>
      </c>
      <c r="BM139" s="272" t="s">
        <v>236</v>
      </c>
    </row>
    <row r="140" spans="1:65" s="2" customFormat="1" ht="16.5" customHeight="1">
      <c r="A140" s="39"/>
      <c r="B140" s="40"/>
      <c r="C140" s="260" t="s">
        <v>212</v>
      </c>
      <c r="D140" s="260" t="s">
        <v>176</v>
      </c>
      <c r="E140" s="261" t="s">
        <v>1416</v>
      </c>
      <c r="F140" s="262" t="s">
        <v>1417</v>
      </c>
      <c r="G140" s="263" t="s">
        <v>297</v>
      </c>
      <c r="H140" s="264">
        <v>4</v>
      </c>
      <c r="I140" s="265"/>
      <c r="J140" s="266">
        <f>ROUND(I140*H140,2)</f>
        <v>0</v>
      </c>
      <c r="K140" s="267"/>
      <c r="L140" s="42"/>
      <c r="M140" s="268" t="s">
        <v>1</v>
      </c>
      <c r="N140" s="269" t="s">
        <v>43</v>
      </c>
      <c r="O140" s="92"/>
      <c r="P140" s="270">
        <f>O140*H140</f>
        <v>0</v>
      </c>
      <c r="Q140" s="270">
        <v>0</v>
      </c>
      <c r="R140" s="270">
        <f>Q140*H140</f>
        <v>0</v>
      </c>
      <c r="S140" s="270">
        <v>0</v>
      </c>
      <c r="T140" s="27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72" t="s">
        <v>180</v>
      </c>
      <c r="AT140" s="272" t="s">
        <v>176</v>
      </c>
      <c r="AU140" s="272" t="s">
        <v>86</v>
      </c>
      <c r="AY140" s="16" t="s">
        <v>174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6" t="s">
        <v>86</v>
      </c>
      <c r="BK140" s="144">
        <f>ROUND(I140*H140,2)</f>
        <v>0</v>
      </c>
      <c r="BL140" s="16" t="s">
        <v>180</v>
      </c>
      <c r="BM140" s="272" t="s">
        <v>246</v>
      </c>
    </row>
    <row r="141" spans="1:65" s="2" customFormat="1" ht="16.5" customHeight="1">
      <c r="A141" s="39"/>
      <c r="B141" s="40"/>
      <c r="C141" s="260" t="s">
        <v>203</v>
      </c>
      <c r="D141" s="260" t="s">
        <v>176</v>
      </c>
      <c r="E141" s="261" t="s">
        <v>1418</v>
      </c>
      <c r="F141" s="262" t="s">
        <v>1419</v>
      </c>
      <c r="G141" s="263" t="s">
        <v>297</v>
      </c>
      <c r="H141" s="264">
        <v>1</v>
      </c>
      <c r="I141" s="265"/>
      <c r="J141" s="266">
        <f>ROUND(I141*H141,2)</f>
        <v>0</v>
      </c>
      <c r="K141" s="267"/>
      <c r="L141" s="42"/>
      <c r="M141" s="268" t="s">
        <v>1</v>
      </c>
      <c r="N141" s="269" t="s">
        <v>43</v>
      </c>
      <c r="O141" s="92"/>
      <c r="P141" s="270">
        <f>O141*H141</f>
        <v>0</v>
      </c>
      <c r="Q141" s="270">
        <v>0</v>
      </c>
      <c r="R141" s="270">
        <f>Q141*H141</f>
        <v>0</v>
      </c>
      <c r="S141" s="270">
        <v>0</v>
      </c>
      <c r="T141" s="27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72" t="s">
        <v>180</v>
      </c>
      <c r="AT141" s="272" t="s">
        <v>176</v>
      </c>
      <c r="AU141" s="272" t="s">
        <v>86</v>
      </c>
      <c r="AY141" s="16" t="s">
        <v>174</v>
      </c>
      <c r="BE141" s="144">
        <f>IF(N141="základní",J141,0)</f>
        <v>0</v>
      </c>
      <c r="BF141" s="144">
        <f>IF(N141="snížená",J141,0)</f>
        <v>0</v>
      </c>
      <c r="BG141" s="144">
        <f>IF(N141="zákl. přenesená",J141,0)</f>
        <v>0</v>
      </c>
      <c r="BH141" s="144">
        <f>IF(N141="sníž. přenesená",J141,0)</f>
        <v>0</v>
      </c>
      <c r="BI141" s="144">
        <f>IF(N141="nulová",J141,0)</f>
        <v>0</v>
      </c>
      <c r="BJ141" s="16" t="s">
        <v>86</v>
      </c>
      <c r="BK141" s="144">
        <f>ROUND(I141*H141,2)</f>
        <v>0</v>
      </c>
      <c r="BL141" s="16" t="s">
        <v>180</v>
      </c>
      <c r="BM141" s="272" t="s">
        <v>256</v>
      </c>
    </row>
    <row r="142" spans="1:65" s="2" customFormat="1" ht="16.5" customHeight="1">
      <c r="A142" s="39"/>
      <c r="B142" s="40"/>
      <c r="C142" s="260" t="s">
        <v>219</v>
      </c>
      <c r="D142" s="260" t="s">
        <v>176</v>
      </c>
      <c r="E142" s="261" t="s">
        <v>1420</v>
      </c>
      <c r="F142" s="262" t="s">
        <v>1421</v>
      </c>
      <c r="G142" s="263" t="s">
        <v>297</v>
      </c>
      <c r="H142" s="264">
        <v>17</v>
      </c>
      <c r="I142" s="265"/>
      <c r="J142" s="266">
        <f>ROUND(I142*H142,2)</f>
        <v>0</v>
      </c>
      <c r="K142" s="267"/>
      <c r="L142" s="42"/>
      <c r="M142" s="268" t="s">
        <v>1</v>
      </c>
      <c r="N142" s="269" t="s">
        <v>43</v>
      </c>
      <c r="O142" s="92"/>
      <c r="P142" s="270">
        <f>O142*H142</f>
        <v>0</v>
      </c>
      <c r="Q142" s="270">
        <v>0</v>
      </c>
      <c r="R142" s="270">
        <f>Q142*H142</f>
        <v>0</v>
      </c>
      <c r="S142" s="270">
        <v>0</v>
      </c>
      <c r="T142" s="27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72" t="s">
        <v>180</v>
      </c>
      <c r="AT142" s="272" t="s">
        <v>176</v>
      </c>
      <c r="AU142" s="272" t="s">
        <v>86</v>
      </c>
      <c r="AY142" s="16" t="s">
        <v>174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16" t="s">
        <v>86</v>
      </c>
      <c r="BK142" s="144">
        <f>ROUND(I142*H142,2)</f>
        <v>0</v>
      </c>
      <c r="BL142" s="16" t="s">
        <v>180</v>
      </c>
      <c r="BM142" s="272" t="s">
        <v>266</v>
      </c>
    </row>
    <row r="143" spans="1:65" s="2" customFormat="1" ht="16.5" customHeight="1">
      <c r="A143" s="39"/>
      <c r="B143" s="40"/>
      <c r="C143" s="260" t="s">
        <v>223</v>
      </c>
      <c r="D143" s="260" t="s">
        <v>176</v>
      </c>
      <c r="E143" s="261" t="s">
        <v>1422</v>
      </c>
      <c r="F143" s="262" t="s">
        <v>1423</v>
      </c>
      <c r="G143" s="263" t="s">
        <v>297</v>
      </c>
      <c r="H143" s="264">
        <v>3</v>
      </c>
      <c r="I143" s="265"/>
      <c r="J143" s="266">
        <f>ROUND(I143*H143,2)</f>
        <v>0</v>
      </c>
      <c r="K143" s="267"/>
      <c r="L143" s="42"/>
      <c r="M143" s="268" t="s">
        <v>1</v>
      </c>
      <c r="N143" s="269" t="s">
        <v>43</v>
      </c>
      <c r="O143" s="92"/>
      <c r="P143" s="270">
        <f>O143*H143</f>
        <v>0</v>
      </c>
      <c r="Q143" s="270">
        <v>0</v>
      </c>
      <c r="R143" s="270">
        <f>Q143*H143</f>
        <v>0</v>
      </c>
      <c r="S143" s="270">
        <v>0</v>
      </c>
      <c r="T143" s="27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72" t="s">
        <v>180</v>
      </c>
      <c r="AT143" s="272" t="s">
        <v>176</v>
      </c>
      <c r="AU143" s="272" t="s">
        <v>86</v>
      </c>
      <c r="AY143" s="16" t="s">
        <v>174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16" t="s">
        <v>86</v>
      </c>
      <c r="BK143" s="144">
        <f>ROUND(I143*H143,2)</f>
        <v>0</v>
      </c>
      <c r="BL143" s="16" t="s">
        <v>180</v>
      </c>
      <c r="BM143" s="272" t="s">
        <v>276</v>
      </c>
    </row>
    <row r="144" spans="1:65" s="2" customFormat="1" ht="16.5" customHeight="1">
      <c r="A144" s="39"/>
      <c r="B144" s="40"/>
      <c r="C144" s="260" t="s">
        <v>229</v>
      </c>
      <c r="D144" s="260" t="s">
        <v>176</v>
      </c>
      <c r="E144" s="261" t="s">
        <v>1424</v>
      </c>
      <c r="F144" s="262" t="s">
        <v>1425</v>
      </c>
      <c r="G144" s="263" t="s">
        <v>297</v>
      </c>
      <c r="H144" s="264">
        <v>2</v>
      </c>
      <c r="I144" s="265"/>
      <c r="J144" s="266">
        <f>ROUND(I144*H144,2)</f>
        <v>0</v>
      </c>
      <c r="K144" s="267"/>
      <c r="L144" s="42"/>
      <c r="M144" s="268" t="s">
        <v>1</v>
      </c>
      <c r="N144" s="269" t="s">
        <v>43</v>
      </c>
      <c r="O144" s="92"/>
      <c r="P144" s="270">
        <f>O144*H144</f>
        <v>0</v>
      </c>
      <c r="Q144" s="270">
        <v>0</v>
      </c>
      <c r="R144" s="270">
        <f>Q144*H144</f>
        <v>0</v>
      </c>
      <c r="S144" s="270">
        <v>0</v>
      </c>
      <c r="T144" s="27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72" t="s">
        <v>180</v>
      </c>
      <c r="AT144" s="272" t="s">
        <v>176</v>
      </c>
      <c r="AU144" s="272" t="s">
        <v>86</v>
      </c>
      <c r="AY144" s="16" t="s">
        <v>174</v>
      </c>
      <c r="BE144" s="144">
        <f>IF(N144="základní",J144,0)</f>
        <v>0</v>
      </c>
      <c r="BF144" s="144">
        <f>IF(N144="snížená",J144,0)</f>
        <v>0</v>
      </c>
      <c r="BG144" s="144">
        <f>IF(N144="zákl. přenesená",J144,0)</f>
        <v>0</v>
      </c>
      <c r="BH144" s="144">
        <f>IF(N144="sníž. přenesená",J144,0)</f>
        <v>0</v>
      </c>
      <c r="BI144" s="144">
        <f>IF(N144="nulová",J144,0)</f>
        <v>0</v>
      </c>
      <c r="BJ144" s="16" t="s">
        <v>86</v>
      </c>
      <c r="BK144" s="144">
        <f>ROUND(I144*H144,2)</f>
        <v>0</v>
      </c>
      <c r="BL144" s="16" t="s">
        <v>180</v>
      </c>
      <c r="BM144" s="272" t="s">
        <v>285</v>
      </c>
    </row>
    <row r="145" spans="1:65" s="2" customFormat="1" ht="16.5" customHeight="1">
      <c r="A145" s="39"/>
      <c r="B145" s="40"/>
      <c r="C145" s="260" t="s">
        <v>236</v>
      </c>
      <c r="D145" s="260" t="s">
        <v>176</v>
      </c>
      <c r="E145" s="261" t="s">
        <v>1426</v>
      </c>
      <c r="F145" s="262" t="s">
        <v>1427</v>
      </c>
      <c r="G145" s="263" t="s">
        <v>297</v>
      </c>
      <c r="H145" s="264">
        <v>1</v>
      </c>
      <c r="I145" s="265"/>
      <c r="J145" s="266">
        <f>ROUND(I145*H145,2)</f>
        <v>0</v>
      </c>
      <c r="K145" s="267"/>
      <c r="L145" s="42"/>
      <c r="M145" s="268" t="s">
        <v>1</v>
      </c>
      <c r="N145" s="269" t="s">
        <v>43</v>
      </c>
      <c r="O145" s="92"/>
      <c r="P145" s="270">
        <f>O145*H145</f>
        <v>0</v>
      </c>
      <c r="Q145" s="270">
        <v>0</v>
      </c>
      <c r="R145" s="270">
        <f>Q145*H145</f>
        <v>0</v>
      </c>
      <c r="S145" s="270">
        <v>0</v>
      </c>
      <c r="T145" s="27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72" t="s">
        <v>180</v>
      </c>
      <c r="AT145" s="272" t="s">
        <v>176</v>
      </c>
      <c r="AU145" s="272" t="s">
        <v>86</v>
      </c>
      <c r="AY145" s="16" t="s">
        <v>174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16" t="s">
        <v>86</v>
      </c>
      <c r="BK145" s="144">
        <f>ROUND(I145*H145,2)</f>
        <v>0</v>
      </c>
      <c r="BL145" s="16" t="s">
        <v>180</v>
      </c>
      <c r="BM145" s="272" t="s">
        <v>294</v>
      </c>
    </row>
    <row r="146" spans="1:65" s="2" customFormat="1" ht="16.5" customHeight="1">
      <c r="A146" s="39"/>
      <c r="B146" s="40"/>
      <c r="C146" s="260" t="s">
        <v>241</v>
      </c>
      <c r="D146" s="260" t="s">
        <v>176</v>
      </c>
      <c r="E146" s="261" t="s">
        <v>1428</v>
      </c>
      <c r="F146" s="262" t="s">
        <v>1429</v>
      </c>
      <c r="G146" s="263" t="s">
        <v>297</v>
      </c>
      <c r="H146" s="264">
        <v>11</v>
      </c>
      <c r="I146" s="265"/>
      <c r="J146" s="266">
        <f>ROUND(I146*H146,2)</f>
        <v>0</v>
      </c>
      <c r="K146" s="267"/>
      <c r="L146" s="42"/>
      <c r="M146" s="268" t="s">
        <v>1</v>
      </c>
      <c r="N146" s="269" t="s">
        <v>43</v>
      </c>
      <c r="O146" s="92"/>
      <c r="P146" s="270">
        <f>O146*H146</f>
        <v>0</v>
      </c>
      <c r="Q146" s="270">
        <v>0</v>
      </c>
      <c r="R146" s="270">
        <f>Q146*H146</f>
        <v>0</v>
      </c>
      <c r="S146" s="270">
        <v>0</v>
      </c>
      <c r="T146" s="27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72" t="s">
        <v>180</v>
      </c>
      <c r="AT146" s="272" t="s">
        <v>176</v>
      </c>
      <c r="AU146" s="272" t="s">
        <v>86</v>
      </c>
      <c r="AY146" s="16" t="s">
        <v>174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6" t="s">
        <v>86</v>
      </c>
      <c r="BK146" s="144">
        <f>ROUND(I146*H146,2)</f>
        <v>0</v>
      </c>
      <c r="BL146" s="16" t="s">
        <v>180</v>
      </c>
      <c r="BM146" s="272" t="s">
        <v>306</v>
      </c>
    </row>
    <row r="147" spans="1:65" s="2" customFormat="1" ht="16.5" customHeight="1">
      <c r="A147" s="39"/>
      <c r="B147" s="40"/>
      <c r="C147" s="260" t="s">
        <v>246</v>
      </c>
      <c r="D147" s="260" t="s">
        <v>176</v>
      </c>
      <c r="E147" s="261" t="s">
        <v>1430</v>
      </c>
      <c r="F147" s="262" t="s">
        <v>1431</v>
      </c>
      <c r="G147" s="263" t="s">
        <v>297</v>
      </c>
      <c r="H147" s="264">
        <v>5</v>
      </c>
      <c r="I147" s="265"/>
      <c r="J147" s="266">
        <f>ROUND(I147*H147,2)</f>
        <v>0</v>
      </c>
      <c r="K147" s="267"/>
      <c r="L147" s="42"/>
      <c r="M147" s="268" t="s">
        <v>1</v>
      </c>
      <c r="N147" s="269" t="s">
        <v>43</v>
      </c>
      <c r="O147" s="92"/>
      <c r="P147" s="270">
        <f>O147*H147</f>
        <v>0</v>
      </c>
      <c r="Q147" s="270">
        <v>0</v>
      </c>
      <c r="R147" s="270">
        <f>Q147*H147</f>
        <v>0</v>
      </c>
      <c r="S147" s="270">
        <v>0</v>
      </c>
      <c r="T147" s="27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72" t="s">
        <v>180</v>
      </c>
      <c r="AT147" s="272" t="s">
        <v>176</v>
      </c>
      <c r="AU147" s="272" t="s">
        <v>86</v>
      </c>
      <c r="AY147" s="16" t="s">
        <v>174</v>
      </c>
      <c r="BE147" s="144">
        <f>IF(N147="základní",J147,0)</f>
        <v>0</v>
      </c>
      <c r="BF147" s="144">
        <f>IF(N147="snížená",J147,0)</f>
        <v>0</v>
      </c>
      <c r="BG147" s="144">
        <f>IF(N147="zákl. přenesená",J147,0)</f>
        <v>0</v>
      </c>
      <c r="BH147" s="144">
        <f>IF(N147="sníž. přenesená",J147,0)</f>
        <v>0</v>
      </c>
      <c r="BI147" s="144">
        <f>IF(N147="nulová",J147,0)</f>
        <v>0</v>
      </c>
      <c r="BJ147" s="16" t="s">
        <v>86</v>
      </c>
      <c r="BK147" s="144">
        <f>ROUND(I147*H147,2)</f>
        <v>0</v>
      </c>
      <c r="BL147" s="16" t="s">
        <v>180</v>
      </c>
      <c r="BM147" s="272" t="s">
        <v>315</v>
      </c>
    </row>
    <row r="148" spans="1:65" s="2" customFormat="1" ht="16.5" customHeight="1">
      <c r="A148" s="39"/>
      <c r="B148" s="40"/>
      <c r="C148" s="260" t="s">
        <v>8</v>
      </c>
      <c r="D148" s="260" t="s">
        <v>176</v>
      </c>
      <c r="E148" s="261" t="s">
        <v>1432</v>
      </c>
      <c r="F148" s="262" t="s">
        <v>1433</v>
      </c>
      <c r="G148" s="263" t="s">
        <v>297</v>
      </c>
      <c r="H148" s="264">
        <v>2</v>
      </c>
      <c r="I148" s="265"/>
      <c r="J148" s="266">
        <f>ROUND(I148*H148,2)</f>
        <v>0</v>
      </c>
      <c r="K148" s="267"/>
      <c r="L148" s="42"/>
      <c r="M148" s="268" t="s">
        <v>1</v>
      </c>
      <c r="N148" s="269" t="s">
        <v>43</v>
      </c>
      <c r="O148" s="92"/>
      <c r="P148" s="270">
        <f>O148*H148</f>
        <v>0</v>
      </c>
      <c r="Q148" s="270">
        <v>0</v>
      </c>
      <c r="R148" s="270">
        <f>Q148*H148</f>
        <v>0</v>
      </c>
      <c r="S148" s="270">
        <v>0</v>
      </c>
      <c r="T148" s="27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72" t="s">
        <v>180</v>
      </c>
      <c r="AT148" s="272" t="s">
        <v>176</v>
      </c>
      <c r="AU148" s="272" t="s">
        <v>86</v>
      </c>
      <c r="AY148" s="16" t="s">
        <v>174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16" t="s">
        <v>86</v>
      </c>
      <c r="BK148" s="144">
        <f>ROUND(I148*H148,2)</f>
        <v>0</v>
      </c>
      <c r="BL148" s="16" t="s">
        <v>180</v>
      </c>
      <c r="BM148" s="272" t="s">
        <v>324</v>
      </c>
    </row>
    <row r="149" spans="1:65" s="2" customFormat="1" ht="16.5" customHeight="1">
      <c r="A149" s="39"/>
      <c r="B149" s="40"/>
      <c r="C149" s="260" t="s">
        <v>256</v>
      </c>
      <c r="D149" s="260" t="s">
        <v>176</v>
      </c>
      <c r="E149" s="261" t="s">
        <v>1434</v>
      </c>
      <c r="F149" s="262" t="s">
        <v>1435</v>
      </c>
      <c r="G149" s="263" t="s">
        <v>297</v>
      </c>
      <c r="H149" s="264">
        <v>2</v>
      </c>
      <c r="I149" s="265"/>
      <c r="J149" s="266">
        <f>ROUND(I149*H149,2)</f>
        <v>0</v>
      </c>
      <c r="K149" s="267"/>
      <c r="L149" s="42"/>
      <c r="M149" s="268" t="s">
        <v>1</v>
      </c>
      <c r="N149" s="269" t="s">
        <v>43</v>
      </c>
      <c r="O149" s="92"/>
      <c r="P149" s="270">
        <f>O149*H149</f>
        <v>0</v>
      </c>
      <c r="Q149" s="270">
        <v>0</v>
      </c>
      <c r="R149" s="270">
        <f>Q149*H149</f>
        <v>0</v>
      </c>
      <c r="S149" s="270">
        <v>0</v>
      </c>
      <c r="T149" s="27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72" t="s">
        <v>180</v>
      </c>
      <c r="AT149" s="272" t="s">
        <v>176</v>
      </c>
      <c r="AU149" s="272" t="s">
        <v>86</v>
      </c>
      <c r="AY149" s="16" t="s">
        <v>174</v>
      </c>
      <c r="BE149" s="144">
        <f>IF(N149="základní",J149,0)</f>
        <v>0</v>
      </c>
      <c r="BF149" s="144">
        <f>IF(N149="snížená",J149,0)</f>
        <v>0</v>
      </c>
      <c r="BG149" s="144">
        <f>IF(N149="zákl. přenesená",J149,0)</f>
        <v>0</v>
      </c>
      <c r="BH149" s="144">
        <f>IF(N149="sníž. přenesená",J149,0)</f>
        <v>0</v>
      </c>
      <c r="BI149" s="144">
        <f>IF(N149="nulová",J149,0)</f>
        <v>0</v>
      </c>
      <c r="BJ149" s="16" t="s">
        <v>86</v>
      </c>
      <c r="BK149" s="144">
        <f>ROUND(I149*H149,2)</f>
        <v>0</v>
      </c>
      <c r="BL149" s="16" t="s">
        <v>180</v>
      </c>
      <c r="BM149" s="272" t="s">
        <v>335</v>
      </c>
    </row>
    <row r="150" spans="1:65" s="2" customFormat="1" ht="16.5" customHeight="1">
      <c r="A150" s="39"/>
      <c r="B150" s="40"/>
      <c r="C150" s="260" t="s">
        <v>261</v>
      </c>
      <c r="D150" s="260" t="s">
        <v>176</v>
      </c>
      <c r="E150" s="261" t="s">
        <v>1436</v>
      </c>
      <c r="F150" s="262" t="s">
        <v>1437</v>
      </c>
      <c r="G150" s="263" t="s">
        <v>297</v>
      </c>
      <c r="H150" s="264">
        <v>5</v>
      </c>
      <c r="I150" s="265"/>
      <c r="J150" s="266">
        <f>ROUND(I150*H150,2)</f>
        <v>0</v>
      </c>
      <c r="K150" s="267"/>
      <c r="L150" s="42"/>
      <c r="M150" s="268" t="s">
        <v>1</v>
      </c>
      <c r="N150" s="269" t="s">
        <v>43</v>
      </c>
      <c r="O150" s="92"/>
      <c r="P150" s="270">
        <f>O150*H150</f>
        <v>0</v>
      </c>
      <c r="Q150" s="270">
        <v>0</v>
      </c>
      <c r="R150" s="270">
        <f>Q150*H150</f>
        <v>0</v>
      </c>
      <c r="S150" s="270">
        <v>0</v>
      </c>
      <c r="T150" s="27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72" t="s">
        <v>180</v>
      </c>
      <c r="AT150" s="272" t="s">
        <v>176</v>
      </c>
      <c r="AU150" s="272" t="s">
        <v>86</v>
      </c>
      <c r="AY150" s="16" t="s">
        <v>174</v>
      </c>
      <c r="BE150" s="144">
        <f>IF(N150="základní",J150,0)</f>
        <v>0</v>
      </c>
      <c r="BF150" s="144">
        <f>IF(N150="snížená",J150,0)</f>
        <v>0</v>
      </c>
      <c r="BG150" s="144">
        <f>IF(N150="zákl. přenesená",J150,0)</f>
        <v>0</v>
      </c>
      <c r="BH150" s="144">
        <f>IF(N150="sníž. přenesená",J150,0)</f>
        <v>0</v>
      </c>
      <c r="BI150" s="144">
        <f>IF(N150="nulová",J150,0)</f>
        <v>0</v>
      </c>
      <c r="BJ150" s="16" t="s">
        <v>86</v>
      </c>
      <c r="BK150" s="144">
        <f>ROUND(I150*H150,2)</f>
        <v>0</v>
      </c>
      <c r="BL150" s="16" t="s">
        <v>180</v>
      </c>
      <c r="BM150" s="272" t="s">
        <v>347</v>
      </c>
    </row>
    <row r="151" spans="1:63" s="12" customFormat="1" ht="25.9" customHeight="1">
      <c r="A151" s="12"/>
      <c r="B151" s="244"/>
      <c r="C151" s="245"/>
      <c r="D151" s="246" t="s">
        <v>77</v>
      </c>
      <c r="E151" s="247" t="s">
        <v>1438</v>
      </c>
      <c r="F151" s="247" t="s">
        <v>1439</v>
      </c>
      <c r="G151" s="245"/>
      <c r="H151" s="245"/>
      <c r="I151" s="248"/>
      <c r="J151" s="249">
        <f>BK151</f>
        <v>0</v>
      </c>
      <c r="K151" s="245"/>
      <c r="L151" s="250"/>
      <c r="M151" s="251"/>
      <c r="N151" s="252"/>
      <c r="O151" s="252"/>
      <c r="P151" s="253">
        <f>SUM(P152:P158)</f>
        <v>0</v>
      </c>
      <c r="Q151" s="252"/>
      <c r="R151" s="253">
        <f>SUM(R152:R158)</f>
        <v>0</v>
      </c>
      <c r="S151" s="252"/>
      <c r="T151" s="254">
        <f>SUM(T152:T158)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55" t="s">
        <v>86</v>
      </c>
      <c r="AT151" s="256" t="s">
        <v>77</v>
      </c>
      <c r="AU151" s="256" t="s">
        <v>78</v>
      </c>
      <c r="AY151" s="255" t="s">
        <v>174</v>
      </c>
      <c r="BK151" s="257">
        <f>SUM(BK152:BK158)</f>
        <v>0</v>
      </c>
    </row>
    <row r="152" spans="1:65" s="2" customFormat="1" ht="16.5" customHeight="1">
      <c r="A152" s="39"/>
      <c r="B152" s="40"/>
      <c r="C152" s="260" t="s">
        <v>266</v>
      </c>
      <c r="D152" s="260" t="s">
        <v>176</v>
      </c>
      <c r="E152" s="261" t="s">
        <v>1440</v>
      </c>
      <c r="F152" s="262" t="s">
        <v>1441</v>
      </c>
      <c r="G152" s="263" t="s">
        <v>297</v>
      </c>
      <c r="H152" s="264">
        <v>1</v>
      </c>
      <c r="I152" s="265"/>
      <c r="J152" s="266">
        <f>ROUND(I152*H152,2)</f>
        <v>0</v>
      </c>
      <c r="K152" s="267"/>
      <c r="L152" s="42"/>
      <c r="M152" s="268" t="s">
        <v>1</v>
      </c>
      <c r="N152" s="269" t="s">
        <v>43</v>
      </c>
      <c r="O152" s="92"/>
      <c r="P152" s="270">
        <f>O152*H152</f>
        <v>0</v>
      </c>
      <c r="Q152" s="270">
        <v>0</v>
      </c>
      <c r="R152" s="270">
        <f>Q152*H152</f>
        <v>0</v>
      </c>
      <c r="S152" s="270">
        <v>0</v>
      </c>
      <c r="T152" s="27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72" t="s">
        <v>180</v>
      </c>
      <c r="AT152" s="272" t="s">
        <v>176</v>
      </c>
      <c r="AU152" s="272" t="s">
        <v>86</v>
      </c>
      <c r="AY152" s="16" t="s">
        <v>174</v>
      </c>
      <c r="BE152" s="144">
        <f>IF(N152="základní",J152,0)</f>
        <v>0</v>
      </c>
      <c r="BF152" s="144">
        <f>IF(N152="snížená",J152,0)</f>
        <v>0</v>
      </c>
      <c r="BG152" s="144">
        <f>IF(N152="zákl. přenesená",J152,0)</f>
        <v>0</v>
      </c>
      <c r="BH152" s="144">
        <f>IF(N152="sníž. přenesená",J152,0)</f>
        <v>0</v>
      </c>
      <c r="BI152" s="144">
        <f>IF(N152="nulová",J152,0)</f>
        <v>0</v>
      </c>
      <c r="BJ152" s="16" t="s">
        <v>86</v>
      </c>
      <c r="BK152" s="144">
        <f>ROUND(I152*H152,2)</f>
        <v>0</v>
      </c>
      <c r="BL152" s="16" t="s">
        <v>180</v>
      </c>
      <c r="BM152" s="272" t="s">
        <v>356</v>
      </c>
    </row>
    <row r="153" spans="1:65" s="2" customFormat="1" ht="16.5" customHeight="1">
      <c r="A153" s="39"/>
      <c r="B153" s="40"/>
      <c r="C153" s="260" t="s">
        <v>271</v>
      </c>
      <c r="D153" s="260" t="s">
        <v>176</v>
      </c>
      <c r="E153" s="261" t="s">
        <v>1442</v>
      </c>
      <c r="F153" s="262" t="s">
        <v>1443</v>
      </c>
      <c r="G153" s="263" t="s">
        <v>297</v>
      </c>
      <c r="H153" s="264">
        <v>7</v>
      </c>
      <c r="I153" s="265"/>
      <c r="J153" s="266">
        <f>ROUND(I153*H153,2)</f>
        <v>0</v>
      </c>
      <c r="K153" s="267"/>
      <c r="L153" s="42"/>
      <c r="M153" s="268" t="s">
        <v>1</v>
      </c>
      <c r="N153" s="269" t="s">
        <v>43</v>
      </c>
      <c r="O153" s="92"/>
      <c r="P153" s="270">
        <f>O153*H153</f>
        <v>0</v>
      </c>
      <c r="Q153" s="270">
        <v>0</v>
      </c>
      <c r="R153" s="270">
        <f>Q153*H153</f>
        <v>0</v>
      </c>
      <c r="S153" s="270">
        <v>0</v>
      </c>
      <c r="T153" s="27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72" t="s">
        <v>180</v>
      </c>
      <c r="AT153" s="272" t="s">
        <v>176</v>
      </c>
      <c r="AU153" s="272" t="s">
        <v>86</v>
      </c>
      <c r="AY153" s="16" t="s">
        <v>174</v>
      </c>
      <c r="BE153" s="144">
        <f>IF(N153="základní",J153,0)</f>
        <v>0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16" t="s">
        <v>86</v>
      </c>
      <c r="BK153" s="144">
        <f>ROUND(I153*H153,2)</f>
        <v>0</v>
      </c>
      <c r="BL153" s="16" t="s">
        <v>180</v>
      </c>
      <c r="BM153" s="272" t="s">
        <v>368</v>
      </c>
    </row>
    <row r="154" spans="1:65" s="2" customFormat="1" ht="16.5" customHeight="1">
      <c r="A154" s="39"/>
      <c r="B154" s="40"/>
      <c r="C154" s="260" t="s">
        <v>276</v>
      </c>
      <c r="D154" s="260" t="s">
        <v>176</v>
      </c>
      <c r="E154" s="261" t="s">
        <v>1444</v>
      </c>
      <c r="F154" s="262" t="s">
        <v>1445</v>
      </c>
      <c r="G154" s="263" t="s">
        <v>297</v>
      </c>
      <c r="H154" s="264">
        <v>17</v>
      </c>
      <c r="I154" s="265"/>
      <c r="J154" s="266">
        <f>ROUND(I154*H154,2)</f>
        <v>0</v>
      </c>
      <c r="K154" s="267"/>
      <c r="L154" s="42"/>
      <c r="M154" s="268" t="s">
        <v>1</v>
      </c>
      <c r="N154" s="269" t="s">
        <v>43</v>
      </c>
      <c r="O154" s="92"/>
      <c r="P154" s="270">
        <f>O154*H154</f>
        <v>0</v>
      </c>
      <c r="Q154" s="270">
        <v>0</v>
      </c>
      <c r="R154" s="270">
        <f>Q154*H154</f>
        <v>0</v>
      </c>
      <c r="S154" s="270">
        <v>0</v>
      </c>
      <c r="T154" s="27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72" t="s">
        <v>180</v>
      </c>
      <c r="AT154" s="272" t="s">
        <v>176</v>
      </c>
      <c r="AU154" s="272" t="s">
        <v>86</v>
      </c>
      <c r="AY154" s="16" t="s">
        <v>174</v>
      </c>
      <c r="BE154" s="144">
        <f>IF(N154="základní",J154,0)</f>
        <v>0</v>
      </c>
      <c r="BF154" s="144">
        <f>IF(N154="snížená",J154,0)</f>
        <v>0</v>
      </c>
      <c r="BG154" s="144">
        <f>IF(N154="zákl. přenesená",J154,0)</f>
        <v>0</v>
      </c>
      <c r="BH154" s="144">
        <f>IF(N154="sníž. přenesená",J154,0)</f>
        <v>0</v>
      </c>
      <c r="BI154" s="144">
        <f>IF(N154="nulová",J154,0)</f>
        <v>0</v>
      </c>
      <c r="BJ154" s="16" t="s">
        <v>86</v>
      </c>
      <c r="BK154" s="144">
        <f>ROUND(I154*H154,2)</f>
        <v>0</v>
      </c>
      <c r="BL154" s="16" t="s">
        <v>180</v>
      </c>
      <c r="BM154" s="272" t="s">
        <v>380</v>
      </c>
    </row>
    <row r="155" spans="1:65" s="2" customFormat="1" ht="16.5" customHeight="1">
      <c r="A155" s="39"/>
      <c r="B155" s="40"/>
      <c r="C155" s="260" t="s">
        <v>7</v>
      </c>
      <c r="D155" s="260" t="s">
        <v>176</v>
      </c>
      <c r="E155" s="261" t="s">
        <v>1446</v>
      </c>
      <c r="F155" s="262" t="s">
        <v>1447</v>
      </c>
      <c r="G155" s="263" t="s">
        <v>297</v>
      </c>
      <c r="H155" s="264">
        <v>19</v>
      </c>
      <c r="I155" s="265"/>
      <c r="J155" s="266">
        <f>ROUND(I155*H155,2)</f>
        <v>0</v>
      </c>
      <c r="K155" s="267"/>
      <c r="L155" s="42"/>
      <c r="M155" s="268" t="s">
        <v>1</v>
      </c>
      <c r="N155" s="269" t="s">
        <v>43</v>
      </c>
      <c r="O155" s="92"/>
      <c r="P155" s="270">
        <f>O155*H155</f>
        <v>0</v>
      </c>
      <c r="Q155" s="270">
        <v>0</v>
      </c>
      <c r="R155" s="270">
        <f>Q155*H155</f>
        <v>0</v>
      </c>
      <c r="S155" s="270">
        <v>0</v>
      </c>
      <c r="T155" s="27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72" t="s">
        <v>180</v>
      </c>
      <c r="AT155" s="272" t="s">
        <v>176</v>
      </c>
      <c r="AU155" s="272" t="s">
        <v>86</v>
      </c>
      <c r="AY155" s="16" t="s">
        <v>174</v>
      </c>
      <c r="BE155" s="144">
        <f>IF(N155="základní",J155,0)</f>
        <v>0</v>
      </c>
      <c r="BF155" s="144">
        <f>IF(N155="snížená",J155,0)</f>
        <v>0</v>
      </c>
      <c r="BG155" s="144">
        <f>IF(N155="zákl. přenesená",J155,0)</f>
        <v>0</v>
      </c>
      <c r="BH155" s="144">
        <f>IF(N155="sníž. přenesená",J155,0)</f>
        <v>0</v>
      </c>
      <c r="BI155" s="144">
        <f>IF(N155="nulová",J155,0)</f>
        <v>0</v>
      </c>
      <c r="BJ155" s="16" t="s">
        <v>86</v>
      </c>
      <c r="BK155" s="144">
        <f>ROUND(I155*H155,2)</f>
        <v>0</v>
      </c>
      <c r="BL155" s="16" t="s">
        <v>180</v>
      </c>
      <c r="BM155" s="272" t="s">
        <v>390</v>
      </c>
    </row>
    <row r="156" spans="1:65" s="2" customFormat="1" ht="16.5" customHeight="1">
      <c r="A156" s="39"/>
      <c r="B156" s="40"/>
      <c r="C156" s="260" t="s">
        <v>285</v>
      </c>
      <c r="D156" s="260" t="s">
        <v>176</v>
      </c>
      <c r="E156" s="261" t="s">
        <v>1448</v>
      </c>
      <c r="F156" s="262" t="s">
        <v>1449</v>
      </c>
      <c r="G156" s="263" t="s">
        <v>297</v>
      </c>
      <c r="H156" s="264">
        <v>6</v>
      </c>
      <c r="I156" s="265"/>
      <c r="J156" s="266">
        <f>ROUND(I156*H156,2)</f>
        <v>0</v>
      </c>
      <c r="K156" s="267"/>
      <c r="L156" s="42"/>
      <c r="M156" s="268" t="s">
        <v>1</v>
      </c>
      <c r="N156" s="269" t="s">
        <v>43</v>
      </c>
      <c r="O156" s="92"/>
      <c r="P156" s="270">
        <f>O156*H156</f>
        <v>0</v>
      </c>
      <c r="Q156" s="270">
        <v>0</v>
      </c>
      <c r="R156" s="270">
        <f>Q156*H156</f>
        <v>0</v>
      </c>
      <c r="S156" s="270">
        <v>0</v>
      </c>
      <c r="T156" s="27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72" t="s">
        <v>180</v>
      </c>
      <c r="AT156" s="272" t="s">
        <v>176</v>
      </c>
      <c r="AU156" s="272" t="s">
        <v>86</v>
      </c>
      <c r="AY156" s="16" t="s">
        <v>174</v>
      </c>
      <c r="BE156" s="144">
        <f>IF(N156="základní",J156,0)</f>
        <v>0</v>
      </c>
      <c r="BF156" s="144">
        <f>IF(N156="snížená",J156,0)</f>
        <v>0</v>
      </c>
      <c r="BG156" s="144">
        <f>IF(N156="zákl. přenesená",J156,0)</f>
        <v>0</v>
      </c>
      <c r="BH156" s="144">
        <f>IF(N156="sníž. přenesená",J156,0)</f>
        <v>0</v>
      </c>
      <c r="BI156" s="144">
        <f>IF(N156="nulová",J156,0)</f>
        <v>0</v>
      </c>
      <c r="BJ156" s="16" t="s">
        <v>86</v>
      </c>
      <c r="BK156" s="144">
        <f>ROUND(I156*H156,2)</f>
        <v>0</v>
      </c>
      <c r="BL156" s="16" t="s">
        <v>180</v>
      </c>
      <c r="BM156" s="272" t="s">
        <v>399</v>
      </c>
    </row>
    <row r="157" spans="1:65" s="2" customFormat="1" ht="16.5" customHeight="1">
      <c r="A157" s="39"/>
      <c r="B157" s="40"/>
      <c r="C157" s="260" t="s">
        <v>290</v>
      </c>
      <c r="D157" s="260" t="s">
        <v>176</v>
      </c>
      <c r="E157" s="261" t="s">
        <v>1450</v>
      </c>
      <c r="F157" s="262" t="s">
        <v>1451</v>
      </c>
      <c r="G157" s="263" t="s">
        <v>297</v>
      </c>
      <c r="H157" s="264">
        <v>9</v>
      </c>
      <c r="I157" s="265"/>
      <c r="J157" s="266">
        <f>ROUND(I157*H157,2)</f>
        <v>0</v>
      </c>
      <c r="K157" s="267"/>
      <c r="L157" s="42"/>
      <c r="M157" s="268" t="s">
        <v>1</v>
      </c>
      <c r="N157" s="269" t="s">
        <v>43</v>
      </c>
      <c r="O157" s="92"/>
      <c r="P157" s="270">
        <f>O157*H157</f>
        <v>0</v>
      </c>
      <c r="Q157" s="270">
        <v>0</v>
      </c>
      <c r="R157" s="270">
        <f>Q157*H157</f>
        <v>0</v>
      </c>
      <c r="S157" s="270">
        <v>0</v>
      </c>
      <c r="T157" s="27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72" t="s">
        <v>180</v>
      </c>
      <c r="AT157" s="272" t="s">
        <v>176</v>
      </c>
      <c r="AU157" s="272" t="s">
        <v>86</v>
      </c>
      <c r="AY157" s="16" t="s">
        <v>174</v>
      </c>
      <c r="BE157" s="144">
        <f>IF(N157="základní",J157,0)</f>
        <v>0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16" t="s">
        <v>86</v>
      </c>
      <c r="BK157" s="144">
        <f>ROUND(I157*H157,2)</f>
        <v>0</v>
      </c>
      <c r="BL157" s="16" t="s">
        <v>180</v>
      </c>
      <c r="BM157" s="272" t="s">
        <v>411</v>
      </c>
    </row>
    <row r="158" spans="1:65" s="2" customFormat="1" ht="21.75" customHeight="1">
      <c r="A158" s="39"/>
      <c r="B158" s="40"/>
      <c r="C158" s="260" t="s">
        <v>294</v>
      </c>
      <c r="D158" s="260" t="s">
        <v>176</v>
      </c>
      <c r="E158" s="261" t="s">
        <v>1452</v>
      </c>
      <c r="F158" s="262" t="s">
        <v>1453</v>
      </c>
      <c r="G158" s="263" t="s">
        <v>1454</v>
      </c>
      <c r="H158" s="264">
        <v>1</v>
      </c>
      <c r="I158" s="265"/>
      <c r="J158" s="266">
        <f>ROUND(I158*H158,2)</f>
        <v>0</v>
      </c>
      <c r="K158" s="267"/>
      <c r="L158" s="42"/>
      <c r="M158" s="268" t="s">
        <v>1</v>
      </c>
      <c r="N158" s="269" t="s">
        <v>43</v>
      </c>
      <c r="O158" s="92"/>
      <c r="P158" s="270">
        <f>O158*H158</f>
        <v>0</v>
      </c>
      <c r="Q158" s="270">
        <v>0</v>
      </c>
      <c r="R158" s="270">
        <f>Q158*H158</f>
        <v>0</v>
      </c>
      <c r="S158" s="270">
        <v>0</v>
      </c>
      <c r="T158" s="27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72" t="s">
        <v>180</v>
      </c>
      <c r="AT158" s="272" t="s">
        <v>176</v>
      </c>
      <c r="AU158" s="272" t="s">
        <v>86</v>
      </c>
      <c r="AY158" s="16" t="s">
        <v>174</v>
      </c>
      <c r="BE158" s="144">
        <f>IF(N158="základní",J158,0)</f>
        <v>0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16" t="s">
        <v>86</v>
      </c>
      <c r="BK158" s="144">
        <f>ROUND(I158*H158,2)</f>
        <v>0</v>
      </c>
      <c r="BL158" s="16" t="s">
        <v>180</v>
      </c>
      <c r="BM158" s="272" t="s">
        <v>420</v>
      </c>
    </row>
    <row r="159" spans="1:63" s="12" customFormat="1" ht="25.9" customHeight="1">
      <c r="A159" s="12"/>
      <c r="B159" s="244"/>
      <c r="C159" s="245"/>
      <c r="D159" s="246" t="s">
        <v>77</v>
      </c>
      <c r="E159" s="247" t="s">
        <v>1455</v>
      </c>
      <c r="F159" s="247" t="s">
        <v>1456</v>
      </c>
      <c r="G159" s="245"/>
      <c r="H159" s="245"/>
      <c r="I159" s="248"/>
      <c r="J159" s="249">
        <f>BK159</f>
        <v>0</v>
      </c>
      <c r="K159" s="245"/>
      <c r="L159" s="250"/>
      <c r="M159" s="251"/>
      <c r="N159" s="252"/>
      <c r="O159" s="252"/>
      <c r="P159" s="253">
        <f>SUM(P160:P166)</f>
        <v>0</v>
      </c>
      <c r="Q159" s="252"/>
      <c r="R159" s="253">
        <f>SUM(R160:R166)</f>
        <v>0</v>
      </c>
      <c r="S159" s="252"/>
      <c r="T159" s="254">
        <f>SUM(T160:T166)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55" t="s">
        <v>86</v>
      </c>
      <c r="AT159" s="256" t="s">
        <v>77</v>
      </c>
      <c r="AU159" s="256" t="s">
        <v>78</v>
      </c>
      <c r="AY159" s="255" t="s">
        <v>174</v>
      </c>
      <c r="BK159" s="257">
        <f>SUM(BK160:BK166)</f>
        <v>0</v>
      </c>
    </row>
    <row r="160" spans="1:65" s="2" customFormat="1" ht="16.5" customHeight="1">
      <c r="A160" s="39"/>
      <c r="B160" s="40"/>
      <c r="C160" s="260" t="s">
        <v>301</v>
      </c>
      <c r="D160" s="260" t="s">
        <v>176</v>
      </c>
      <c r="E160" s="261" t="s">
        <v>1457</v>
      </c>
      <c r="F160" s="262" t="s">
        <v>1458</v>
      </c>
      <c r="G160" s="263" t="s">
        <v>338</v>
      </c>
      <c r="H160" s="264">
        <v>120</v>
      </c>
      <c r="I160" s="265"/>
      <c r="J160" s="266">
        <f>ROUND(I160*H160,2)</f>
        <v>0</v>
      </c>
      <c r="K160" s="267"/>
      <c r="L160" s="42"/>
      <c r="M160" s="268" t="s">
        <v>1</v>
      </c>
      <c r="N160" s="269" t="s">
        <v>43</v>
      </c>
      <c r="O160" s="92"/>
      <c r="P160" s="270">
        <f>O160*H160</f>
        <v>0</v>
      </c>
      <c r="Q160" s="270">
        <v>0</v>
      </c>
      <c r="R160" s="270">
        <f>Q160*H160</f>
        <v>0</v>
      </c>
      <c r="S160" s="270">
        <v>0</v>
      </c>
      <c r="T160" s="27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72" t="s">
        <v>180</v>
      </c>
      <c r="AT160" s="272" t="s">
        <v>176</v>
      </c>
      <c r="AU160" s="272" t="s">
        <v>86</v>
      </c>
      <c r="AY160" s="16" t="s">
        <v>174</v>
      </c>
      <c r="BE160" s="144">
        <f>IF(N160="základní",J160,0)</f>
        <v>0</v>
      </c>
      <c r="BF160" s="144">
        <f>IF(N160="snížená",J160,0)</f>
        <v>0</v>
      </c>
      <c r="BG160" s="144">
        <f>IF(N160="zákl. přenesená",J160,0)</f>
        <v>0</v>
      </c>
      <c r="BH160" s="144">
        <f>IF(N160="sníž. přenesená",J160,0)</f>
        <v>0</v>
      </c>
      <c r="BI160" s="144">
        <f>IF(N160="nulová",J160,0)</f>
        <v>0</v>
      </c>
      <c r="BJ160" s="16" t="s">
        <v>86</v>
      </c>
      <c r="BK160" s="144">
        <f>ROUND(I160*H160,2)</f>
        <v>0</v>
      </c>
      <c r="BL160" s="16" t="s">
        <v>180</v>
      </c>
      <c r="BM160" s="272" t="s">
        <v>428</v>
      </c>
    </row>
    <row r="161" spans="1:65" s="2" customFormat="1" ht="16.5" customHeight="1">
      <c r="A161" s="39"/>
      <c r="B161" s="40"/>
      <c r="C161" s="260" t="s">
        <v>306</v>
      </c>
      <c r="D161" s="260" t="s">
        <v>176</v>
      </c>
      <c r="E161" s="261" t="s">
        <v>1459</v>
      </c>
      <c r="F161" s="262" t="s">
        <v>1460</v>
      </c>
      <c r="G161" s="263" t="s">
        <v>338</v>
      </c>
      <c r="H161" s="264">
        <v>300</v>
      </c>
      <c r="I161" s="265"/>
      <c r="J161" s="266">
        <f>ROUND(I161*H161,2)</f>
        <v>0</v>
      </c>
      <c r="K161" s="267"/>
      <c r="L161" s="42"/>
      <c r="M161" s="268" t="s">
        <v>1</v>
      </c>
      <c r="N161" s="269" t="s">
        <v>43</v>
      </c>
      <c r="O161" s="92"/>
      <c r="P161" s="270">
        <f>O161*H161</f>
        <v>0</v>
      </c>
      <c r="Q161" s="270">
        <v>0</v>
      </c>
      <c r="R161" s="270">
        <f>Q161*H161</f>
        <v>0</v>
      </c>
      <c r="S161" s="270">
        <v>0</v>
      </c>
      <c r="T161" s="27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72" t="s">
        <v>180</v>
      </c>
      <c r="AT161" s="272" t="s">
        <v>176</v>
      </c>
      <c r="AU161" s="272" t="s">
        <v>86</v>
      </c>
      <c r="AY161" s="16" t="s">
        <v>174</v>
      </c>
      <c r="BE161" s="144">
        <f>IF(N161="základní",J161,0)</f>
        <v>0</v>
      </c>
      <c r="BF161" s="144">
        <f>IF(N161="snížená",J161,0)</f>
        <v>0</v>
      </c>
      <c r="BG161" s="144">
        <f>IF(N161="zákl. přenesená",J161,0)</f>
        <v>0</v>
      </c>
      <c r="BH161" s="144">
        <f>IF(N161="sníž. přenesená",J161,0)</f>
        <v>0</v>
      </c>
      <c r="BI161" s="144">
        <f>IF(N161="nulová",J161,0)</f>
        <v>0</v>
      </c>
      <c r="BJ161" s="16" t="s">
        <v>86</v>
      </c>
      <c r="BK161" s="144">
        <f>ROUND(I161*H161,2)</f>
        <v>0</v>
      </c>
      <c r="BL161" s="16" t="s">
        <v>180</v>
      </c>
      <c r="BM161" s="272" t="s">
        <v>436</v>
      </c>
    </row>
    <row r="162" spans="1:65" s="2" customFormat="1" ht="16.5" customHeight="1">
      <c r="A162" s="39"/>
      <c r="B162" s="40"/>
      <c r="C162" s="260" t="s">
        <v>311</v>
      </c>
      <c r="D162" s="260" t="s">
        <v>176</v>
      </c>
      <c r="E162" s="261" t="s">
        <v>1461</v>
      </c>
      <c r="F162" s="262" t="s">
        <v>1462</v>
      </c>
      <c r="G162" s="263" t="s">
        <v>338</v>
      </c>
      <c r="H162" s="264">
        <v>50</v>
      </c>
      <c r="I162" s="265"/>
      <c r="J162" s="266">
        <f>ROUND(I162*H162,2)</f>
        <v>0</v>
      </c>
      <c r="K162" s="267"/>
      <c r="L162" s="42"/>
      <c r="M162" s="268" t="s">
        <v>1</v>
      </c>
      <c r="N162" s="269" t="s">
        <v>43</v>
      </c>
      <c r="O162" s="92"/>
      <c r="P162" s="270">
        <f>O162*H162</f>
        <v>0</v>
      </c>
      <c r="Q162" s="270">
        <v>0</v>
      </c>
      <c r="R162" s="270">
        <f>Q162*H162</f>
        <v>0</v>
      </c>
      <c r="S162" s="270">
        <v>0</v>
      </c>
      <c r="T162" s="27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72" t="s">
        <v>180</v>
      </c>
      <c r="AT162" s="272" t="s">
        <v>176</v>
      </c>
      <c r="AU162" s="272" t="s">
        <v>86</v>
      </c>
      <c r="AY162" s="16" t="s">
        <v>174</v>
      </c>
      <c r="BE162" s="144">
        <f>IF(N162="základní",J162,0)</f>
        <v>0</v>
      </c>
      <c r="BF162" s="144">
        <f>IF(N162="snížená",J162,0)</f>
        <v>0</v>
      </c>
      <c r="BG162" s="144">
        <f>IF(N162="zákl. přenesená",J162,0)</f>
        <v>0</v>
      </c>
      <c r="BH162" s="144">
        <f>IF(N162="sníž. přenesená",J162,0)</f>
        <v>0</v>
      </c>
      <c r="BI162" s="144">
        <f>IF(N162="nulová",J162,0)</f>
        <v>0</v>
      </c>
      <c r="BJ162" s="16" t="s">
        <v>86</v>
      </c>
      <c r="BK162" s="144">
        <f>ROUND(I162*H162,2)</f>
        <v>0</v>
      </c>
      <c r="BL162" s="16" t="s">
        <v>180</v>
      </c>
      <c r="BM162" s="272" t="s">
        <v>444</v>
      </c>
    </row>
    <row r="163" spans="1:65" s="2" customFormat="1" ht="16.5" customHeight="1">
      <c r="A163" s="39"/>
      <c r="B163" s="40"/>
      <c r="C163" s="260" t="s">
        <v>315</v>
      </c>
      <c r="D163" s="260" t="s">
        <v>176</v>
      </c>
      <c r="E163" s="261" t="s">
        <v>1463</v>
      </c>
      <c r="F163" s="262" t="s">
        <v>1464</v>
      </c>
      <c r="G163" s="263" t="s">
        <v>338</v>
      </c>
      <c r="H163" s="264">
        <v>3</v>
      </c>
      <c r="I163" s="265"/>
      <c r="J163" s="266">
        <f>ROUND(I163*H163,2)</f>
        <v>0</v>
      </c>
      <c r="K163" s="267"/>
      <c r="L163" s="42"/>
      <c r="M163" s="268" t="s">
        <v>1</v>
      </c>
      <c r="N163" s="269" t="s">
        <v>43</v>
      </c>
      <c r="O163" s="92"/>
      <c r="P163" s="270">
        <f>O163*H163</f>
        <v>0</v>
      </c>
      <c r="Q163" s="270">
        <v>0</v>
      </c>
      <c r="R163" s="270">
        <f>Q163*H163</f>
        <v>0</v>
      </c>
      <c r="S163" s="270">
        <v>0</v>
      </c>
      <c r="T163" s="27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72" t="s">
        <v>180</v>
      </c>
      <c r="AT163" s="272" t="s">
        <v>176</v>
      </c>
      <c r="AU163" s="272" t="s">
        <v>86</v>
      </c>
      <c r="AY163" s="16" t="s">
        <v>174</v>
      </c>
      <c r="BE163" s="144">
        <f>IF(N163="základní",J163,0)</f>
        <v>0</v>
      </c>
      <c r="BF163" s="144">
        <f>IF(N163="snížená",J163,0)</f>
        <v>0</v>
      </c>
      <c r="BG163" s="144">
        <f>IF(N163="zákl. přenesená",J163,0)</f>
        <v>0</v>
      </c>
      <c r="BH163" s="144">
        <f>IF(N163="sníž. přenesená",J163,0)</f>
        <v>0</v>
      </c>
      <c r="BI163" s="144">
        <f>IF(N163="nulová",J163,0)</f>
        <v>0</v>
      </c>
      <c r="BJ163" s="16" t="s">
        <v>86</v>
      </c>
      <c r="BK163" s="144">
        <f>ROUND(I163*H163,2)</f>
        <v>0</v>
      </c>
      <c r="BL163" s="16" t="s">
        <v>180</v>
      </c>
      <c r="BM163" s="272" t="s">
        <v>455</v>
      </c>
    </row>
    <row r="164" spans="1:65" s="2" customFormat="1" ht="21.75" customHeight="1">
      <c r="A164" s="39"/>
      <c r="B164" s="40"/>
      <c r="C164" s="260" t="s">
        <v>319</v>
      </c>
      <c r="D164" s="260" t="s">
        <v>176</v>
      </c>
      <c r="E164" s="261" t="s">
        <v>1465</v>
      </c>
      <c r="F164" s="262" t="s">
        <v>1466</v>
      </c>
      <c r="G164" s="263" t="s">
        <v>338</v>
      </c>
      <c r="H164" s="264">
        <v>145</v>
      </c>
      <c r="I164" s="265"/>
      <c r="J164" s="266">
        <f>ROUND(I164*H164,2)</f>
        <v>0</v>
      </c>
      <c r="K164" s="267"/>
      <c r="L164" s="42"/>
      <c r="M164" s="268" t="s">
        <v>1</v>
      </c>
      <c r="N164" s="269" t="s">
        <v>43</v>
      </c>
      <c r="O164" s="92"/>
      <c r="P164" s="270">
        <f>O164*H164</f>
        <v>0</v>
      </c>
      <c r="Q164" s="270">
        <v>0</v>
      </c>
      <c r="R164" s="270">
        <f>Q164*H164</f>
        <v>0</v>
      </c>
      <c r="S164" s="270">
        <v>0</v>
      </c>
      <c r="T164" s="27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72" t="s">
        <v>180</v>
      </c>
      <c r="AT164" s="272" t="s">
        <v>176</v>
      </c>
      <c r="AU164" s="272" t="s">
        <v>86</v>
      </c>
      <c r="AY164" s="16" t="s">
        <v>174</v>
      </c>
      <c r="BE164" s="144">
        <f>IF(N164="základní",J164,0)</f>
        <v>0</v>
      </c>
      <c r="BF164" s="144">
        <f>IF(N164="snížená",J164,0)</f>
        <v>0</v>
      </c>
      <c r="BG164" s="144">
        <f>IF(N164="zákl. přenesená",J164,0)</f>
        <v>0</v>
      </c>
      <c r="BH164" s="144">
        <f>IF(N164="sníž. přenesená",J164,0)</f>
        <v>0</v>
      </c>
      <c r="BI164" s="144">
        <f>IF(N164="nulová",J164,0)</f>
        <v>0</v>
      </c>
      <c r="BJ164" s="16" t="s">
        <v>86</v>
      </c>
      <c r="BK164" s="144">
        <f>ROUND(I164*H164,2)</f>
        <v>0</v>
      </c>
      <c r="BL164" s="16" t="s">
        <v>180</v>
      </c>
      <c r="BM164" s="272" t="s">
        <v>466</v>
      </c>
    </row>
    <row r="165" spans="1:65" s="2" customFormat="1" ht="16.5" customHeight="1">
      <c r="A165" s="39"/>
      <c r="B165" s="40"/>
      <c r="C165" s="260" t="s">
        <v>324</v>
      </c>
      <c r="D165" s="260" t="s">
        <v>176</v>
      </c>
      <c r="E165" s="261" t="s">
        <v>1467</v>
      </c>
      <c r="F165" s="262" t="s">
        <v>1468</v>
      </c>
      <c r="G165" s="263" t="s">
        <v>338</v>
      </c>
      <c r="H165" s="264">
        <v>80</v>
      </c>
      <c r="I165" s="265"/>
      <c r="J165" s="266">
        <f>ROUND(I165*H165,2)</f>
        <v>0</v>
      </c>
      <c r="K165" s="267"/>
      <c r="L165" s="42"/>
      <c r="M165" s="268" t="s">
        <v>1</v>
      </c>
      <c r="N165" s="269" t="s">
        <v>43</v>
      </c>
      <c r="O165" s="92"/>
      <c r="P165" s="270">
        <f>O165*H165</f>
        <v>0</v>
      </c>
      <c r="Q165" s="270">
        <v>0</v>
      </c>
      <c r="R165" s="270">
        <f>Q165*H165</f>
        <v>0</v>
      </c>
      <c r="S165" s="270">
        <v>0</v>
      </c>
      <c r="T165" s="271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72" t="s">
        <v>180</v>
      </c>
      <c r="AT165" s="272" t="s">
        <v>176</v>
      </c>
      <c r="AU165" s="272" t="s">
        <v>86</v>
      </c>
      <c r="AY165" s="16" t="s">
        <v>174</v>
      </c>
      <c r="BE165" s="144">
        <f>IF(N165="základní",J165,0)</f>
        <v>0</v>
      </c>
      <c r="BF165" s="144">
        <f>IF(N165="snížená",J165,0)</f>
        <v>0</v>
      </c>
      <c r="BG165" s="144">
        <f>IF(N165="zákl. přenesená",J165,0)</f>
        <v>0</v>
      </c>
      <c r="BH165" s="144">
        <f>IF(N165="sníž. přenesená",J165,0)</f>
        <v>0</v>
      </c>
      <c r="BI165" s="144">
        <f>IF(N165="nulová",J165,0)</f>
        <v>0</v>
      </c>
      <c r="BJ165" s="16" t="s">
        <v>86</v>
      </c>
      <c r="BK165" s="144">
        <f>ROUND(I165*H165,2)</f>
        <v>0</v>
      </c>
      <c r="BL165" s="16" t="s">
        <v>180</v>
      </c>
      <c r="BM165" s="272" t="s">
        <v>474</v>
      </c>
    </row>
    <row r="166" spans="1:65" s="2" customFormat="1" ht="16.5" customHeight="1">
      <c r="A166" s="39"/>
      <c r="B166" s="40"/>
      <c r="C166" s="260" t="s">
        <v>329</v>
      </c>
      <c r="D166" s="260" t="s">
        <v>176</v>
      </c>
      <c r="E166" s="261" t="s">
        <v>1469</v>
      </c>
      <c r="F166" s="262" t="s">
        <v>1470</v>
      </c>
      <c r="G166" s="263" t="s">
        <v>1454</v>
      </c>
      <c r="H166" s="264">
        <v>1</v>
      </c>
      <c r="I166" s="265"/>
      <c r="J166" s="266">
        <f>ROUND(I166*H166,2)</f>
        <v>0</v>
      </c>
      <c r="K166" s="267"/>
      <c r="L166" s="42"/>
      <c r="M166" s="268" t="s">
        <v>1</v>
      </c>
      <c r="N166" s="269" t="s">
        <v>43</v>
      </c>
      <c r="O166" s="92"/>
      <c r="P166" s="270">
        <f>O166*H166</f>
        <v>0</v>
      </c>
      <c r="Q166" s="270">
        <v>0</v>
      </c>
      <c r="R166" s="270">
        <f>Q166*H166</f>
        <v>0</v>
      </c>
      <c r="S166" s="270">
        <v>0</v>
      </c>
      <c r="T166" s="27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72" t="s">
        <v>180</v>
      </c>
      <c r="AT166" s="272" t="s">
        <v>176</v>
      </c>
      <c r="AU166" s="272" t="s">
        <v>86</v>
      </c>
      <c r="AY166" s="16" t="s">
        <v>174</v>
      </c>
      <c r="BE166" s="144">
        <f>IF(N166="základní",J166,0)</f>
        <v>0</v>
      </c>
      <c r="BF166" s="144">
        <f>IF(N166="snížená",J166,0)</f>
        <v>0</v>
      </c>
      <c r="BG166" s="144">
        <f>IF(N166="zákl. přenesená",J166,0)</f>
        <v>0</v>
      </c>
      <c r="BH166" s="144">
        <f>IF(N166="sníž. přenesená",J166,0)</f>
        <v>0</v>
      </c>
      <c r="BI166" s="144">
        <f>IF(N166="nulová",J166,0)</f>
        <v>0</v>
      </c>
      <c r="BJ166" s="16" t="s">
        <v>86</v>
      </c>
      <c r="BK166" s="144">
        <f>ROUND(I166*H166,2)</f>
        <v>0</v>
      </c>
      <c r="BL166" s="16" t="s">
        <v>180</v>
      </c>
      <c r="BM166" s="272" t="s">
        <v>482</v>
      </c>
    </row>
    <row r="167" spans="1:63" s="12" customFormat="1" ht="25.9" customHeight="1">
      <c r="A167" s="12"/>
      <c r="B167" s="244"/>
      <c r="C167" s="245"/>
      <c r="D167" s="246" t="s">
        <v>77</v>
      </c>
      <c r="E167" s="247" t="s">
        <v>1471</v>
      </c>
      <c r="F167" s="247" t="s">
        <v>1472</v>
      </c>
      <c r="G167" s="245"/>
      <c r="H167" s="245"/>
      <c r="I167" s="248"/>
      <c r="J167" s="249">
        <f>BK167</f>
        <v>0</v>
      </c>
      <c r="K167" s="245"/>
      <c r="L167" s="250"/>
      <c r="M167" s="251"/>
      <c r="N167" s="252"/>
      <c r="O167" s="252"/>
      <c r="P167" s="253">
        <f>SUM(P168:P178)</f>
        <v>0</v>
      </c>
      <c r="Q167" s="252"/>
      <c r="R167" s="253">
        <f>SUM(R168:R178)</f>
        <v>0</v>
      </c>
      <c r="S167" s="252"/>
      <c r="T167" s="254">
        <f>SUM(T168:T178)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55" t="s">
        <v>86</v>
      </c>
      <c r="AT167" s="256" t="s">
        <v>77</v>
      </c>
      <c r="AU167" s="256" t="s">
        <v>78</v>
      </c>
      <c r="AY167" s="255" t="s">
        <v>174</v>
      </c>
      <c r="BK167" s="257">
        <f>SUM(BK168:BK178)</f>
        <v>0</v>
      </c>
    </row>
    <row r="168" spans="1:65" s="2" customFormat="1" ht="16.5" customHeight="1">
      <c r="A168" s="39"/>
      <c r="B168" s="40"/>
      <c r="C168" s="260" t="s">
        <v>335</v>
      </c>
      <c r="D168" s="260" t="s">
        <v>176</v>
      </c>
      <c r="E168" s="261" t="s">
        <v>1473</v>
      </c>
      <c r="F168" s="262" t="s">
        <v>1474</v>
      </c>
      <c r="G168" s="263" t="s">
        <v>338</v>
      </c>
      <c r="H168" s="264">
        <v>10</v>
      </c>
      <c r="I168" s="265"/>
      <c r="J168" s="266">
        <f>ROUND(I168*H168,2)</f>
        <v>0</v>
      </c>
      <c r="K168" s="267"/>
      <c r="L168" s="42"/>
      <c r="M168" s="268" t="s">
        <v>1</v>
      </c>
      <c r="N168" s="269" t="s">
        <v>43</v>
      </c>
      <c r="O168" s="92"/>
      <c r="P168" s="270">
        <f>O168*H168</f>
        <v>0</v>
      </c>
      <c r="Q168" s="270">
        <v>0</v>
      </c>
      <c r="R168" s="270">
        <f>Q168*H168</f>
        <v>0</v>
      </c>
      <c r="S168" s="270">
        <v>0</v>
      </c>
      <c r="T168" s="27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72" t="s">
        <v>180</v>
      </c>
      <c r="AT168" s="272" t="s">
        <v>176</v>
      </c>
      <c r="AU168" s="272" t="s">
        <v>86</v>
      </c>
      <c r="AY168" s="16" t="s">
        <v>174</v>
      </c>
      <c r="BE168" s="144">
        <f>IF(N168="základní",J168,0)</f>
        <v>0</v>
      </c>
      <c r="BF168" s="144">
        <f>IF(N168="snížená",J168,0)</f>
        <v>0</v>
      </c>
      <c r="BG168" s="144">
        <f>IF(N168="zákl. přenesená",J168,0)</f>
        <v>0</v>
      </c>
      <c r="BH168" s="144">
        <f>IF(N168="sníž. přenesená",J168,0)</f>
        <v>0</v>
      </c>
      <c r="BI168" s="144">
        <f>IF(N168="nulová",J168,0)</f>
        <v>0</v>
      </c>
      <c r="BJ168" s="16" t="s">
        <v>86</v>
      </c>
      <c r="BK168" s="144">
        <f>ROUND(I168*H168,2)</f>
        <v>0</v>
      </c>
      <c r="BL168" s="16" t="s">
        <v>180</v>
      </c>
      <c r="BM168" s="272" t="s">
        <v>496</v>
      </c>
    </row>
    <row r="169" spans="1:65" s="2" customFormat="1" ht="16.5" customHeight="1">
      <c r="A169" s="39"/>
      <c r="B169" s="40"/>
      <c r="C169" s="260" t="s">
        <v>342</v>
      </c>
      <c r="D169" s="260" t="s">
        <v>176</v>
      </c>
      <c r="E169" s="261" t="s">
        <v>1475</v>
      </c>
      <c r="F169" s="262" t="s">
        <v>1476</v>
      </c>
      <c r="G169" s="263" t="s">
        <v>338</v>
      </c>
      <c r="H169" s="264">
        <v>250</v>
      </c>
      <c r="I169" s="265"/>
      <c r="J169" s="266">
        <f>ROUND(I169*H169,2)</f>
        <v>0</v>
      </c>
      <c r="K169" s="267"/>
      <c r="L169" s="42"/>
      <c r="M169" s="268" t="s">
        <v>1</v>
      </c>
      <c r="N169" s="269" t="s">
        <v>43</v>
      </c>
      <c r="O169" s="92"/>
      <c r="P169" s="270">
        <f>O169*H169</f>
        <v>0</v>
      </c>
      <c r="Q169" s="270">
        <v>0</v>
      </c>
      <c r="R169" s="270">
        <f>Q169*H169</f>
        <v>0</v>
      </c>
      <c r="S169" s="270">
        <v>0</v>
      </c>
      <c r="T169" s="27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72" t="s">
        <v>180</v>
      </c>
      <c r="AT169" s="272" t="s">
        <v>176</v>
      </c>
      <c r="AU169" s="272" t="s">
        <v>86</v>
      </c>
      <c r="AY169" s="16" t="s">
        <v>174</v>
      </c>
      <c r="BE169" s="144">
        <f>IF(N169="základní",J169,0)</f>
        <v>0</v>
      </c>
      <c r="BF169" s="144">
        <f>IF(N169="snížená",J169,0)</f>
        <v>0</v>
      </c>
      <c r="BG169" s="144">
        <f>IF(N169="zákl. přenesená",J169,0)</f>
        <v>0</v>
      </c>
      <c r="BH169" s="144">
        <f>IF(N169="sníž. přenesená",J169,0)</f>
        <v>0</v>
      </c>
      <c r="BI169" s="144">
        <f>IF(N169="nulová",J169,0)</f>
        <v>0</v>
      </c>
      <c r="BJ169" s="16" t="s">
        <v>86</v>
      </c>
      <c r="BK169" s="144">
        <f>ROUND(I169*H169,2)</f>
        <v>0</v>
      </c>
      <c r="BL169" s="16" t="s">
        <v>180</v>
      </c>
      <c r="BM169" s="272" t="s">
        <v>505</v>
      </c>
    </row>
    <row r="170" spans="1:65" s="2" customFormat="1" ht="16.5" customHeight="1">
      <c r="A170" s="39"/>
      <c r="B170" s="40"/>
      <c r="C170" s="260" t="s">
        <v>347</v>
      </c>
      <c r="D170" s="260" t="s">
        <v>176</v>
      </c>
      <c r="E170" s="261" t="s">
        <v>1477</v>
      </c>
      <c r="F170" s="262" t="s">
        <v>1478</v>
      </c>
      <c r="G170" s="263" t="s">
        <v>297</v>
      </c>
      <c r="H170" s="264">
        <v>8</v>
      </c>
      <c r="I170" s="265"/>
      <c r="J170" s="266">
        <f>ROUND(I170*H170,2)</f>
        <v>0</v>
      </c>
      <c r="K170" s="267"/>
      <c r="L170" s="42"/>
      <c r="M170" s="268" t="s">
        <v>1</v>
      </c>
      <c r="N170" s="269" t="s">
        <v>43</v>
      </c>
      <c r="O170" s="92"/>
      <c r="P170" s="270">
        <f>O170*H170</f>
        <v>0</v>
      </c>
      <c r="Q170" s="270">
        <v>0</v>
      </c>
      <c r="R170" s="270">
        <f>Q170*H170</f>
        <v>0</v>
      </c>
      <c r="S170" s="270">
        <v>0</v>
      </c>
      <c r="T170" s="27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72" t="s">
        <v>180</v>
      </c>
      <c r="AT170" s="272" t="s">
        <v>176</v>
      </c>
      <c r="AU170" s="272" t="s">
        <v>86</v>
      </c>
      <c r="AY170" s="16" t="s">
        <v>174</v>
      </c>
      <c r="BE170" s="144">
        <f>IF(N170="základní",J170,0)</f>
        <v>0</v>
      </c>
      <c r="BF170" s="144">
        <f>IF(N170="snížená",J170,0)</f>
        <v>0</v>
      </c>
      <c r="BG170" s="144">
        <f>IF(N170="zákl. přenesená",J170,0)</f>
        <v>0</v>
      </c>
      <c r="BH170" s="144">
        <f>IF(N170="sníž. přenesená",J170,0)</f>
        <v>0</v>
      </c>
      <c r="BI170" s="144">
        <f>IF(N170="nulová",J170,0)</f>
        <v>0</v>
      </c>
      <c r="BJ170" s="16" t="s">
        <v>86</v>
      </c>
      <c r="BK170" s="144">
        <f>ROUND(I170*H170,2)</f>
        <v>0</v>
      </c>
      <c r="BL170" s="16" t="s">
        <v>180</v>
      </c>
      <c r="BM170" s="272" t="s">
        <v>514</v>
      </c>
    </row>
    <row r="171" spans="1:65" s="2" customFormat="1" ht="16.5" customHeight="1">
      <c r="A171" s="39"/>
      <c r="B171" s="40"/>
      <c r="C171" s="260" t="s">
        <v>352</v>
      </c>
      <c r="D171" s="260" t="s">
        <v>176</v>
      </c>
      <c r="E171" s="261" t="s">
        <v>1479</v>
      </c>
      <c r="F171" s="262" t="s">
        <v>1480</v>
      </c>
      <c r="G171" s="263" t="s">
        <v>297</v>
      </c>
      <c r="H171" s="264">
        <v>8</v>
      </c>
      <c r="I171" s="265"/>
      <c r="J171" s="266">
        <f>ROUND(I171*H171,2)</f>
        <v>0</v>
      </c>
      <c r="K171" s="267"/>
      <c r="L171" s="42"/>
      <c r="M171" s="268" t="s">
        <v>1</v>
      </c>
      <c r="N171" s="269" t="s">
        <v>43</v>
      </c>
      <c r="O171" s="92"/>
      <c r="P171" s="270">
        <f>O171*H171</f>
        <v>0</v>
      </c>
      <c r="Q171" s="270">
        <v>0</v>
      </c>
      <c r="R171" s="270">
        <f>Q171*H171</f>
        <v>0</v>
      </c>
      <c r="S171" s="270">
        <v>0</v>
      </c>
      <c r="T171" s="271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72" t="s">
        <v>180</v>
      </c>
      <c r="AT171" s="272" t="s">
        <v>176</v>
      </c>
      <c r="AU171" s="272" t="s">
        <v>86</v>
      </c>
      <c r="AY171" s="16" t="s">
        <v>174</v>
      </c>
      <c r="BE171" s="144">
        <f>IF(N171="základní",J171,0)</f>
        <v>0</v>
      </c>
      <c r="BF171" s="144">
        <f>IF(N171="snížená",J171,0)</f>
        <v>0</v>
      </c>
      <c r="BG171" s="144">
        <f>IF(N171="zákl. přenesená",J171,0)</f>
        <v>0</v>
      </c>
      <c r="BH171" s="144">
        <f>IF(N171="sníž. přenesená",J171,0)</f>
        <v>0</v>
      </c>
      <c r="BI171" s="144">
        <f>IF(N171="nulová",J171,0)</f>
        <v>0</v>
      </c>
      <c r="BJ171" s="16" t="s">
        <v>86</v>
      </c>
      <c r="BK171" s="144">
        <f>ROUND(I171*H171,2)</f>
        <v>0</v>
      </c>
      <c r="BL171" s="16" t="s">
        <v>180</v>
      </c>
      <c r="BM171" s="272" t="s">
        <v>525</v>
      </c>
    </row>
    <row r="172" spans="1:65" s="2" customFormat="1" ht="16.5" customHeight="1">
      <c r="A172" s="39"/>
      <c r="B172" s="40"/>
      <c r="C172" s="260" t="s">
        <v>356</v>
      </c>
      <c r="D172" s="260" t="s">
        <v>176</v>
      </c>
      <c r="E172" s="261" t="s">
        <v>1481</v>
      </c>
      <c r="F172" s="262" t="s">
        <v>1482</v>
      </c>
      <c r="G172" s="263" t="s">
        <v>297</v>
      </c>
      <c r="H172" s="264">
        <v>21</v>
      </c>
      <c r="I172" s="265"/>
      <c r="J172" s="266">
        <f>ROUND(I172*H172,2)</f>
        <v>0</v>
      </c>
      <c r="K172" s="267"/>
      <c r="L172" s="42"/>
      <c r="M172" s="268" t="s">
        <v>1</v>
      </c>
      <c r="N172" s="269" t="s">
        <v>43</v>
      </c>
      <c r="O172" s="92"/>
      <c r="P172" s="270">
        <f>O172*H172</f>
        <v>0</v>
      </c>
      <c r="Q172" s="270">
        <v>0</v>
      </c>
      <c r="R172" s="270">
        <f>Q172*H172</f>
        <v>0</v>
      </c>
      <c r="S172" s="270">
        <v>0</v>
      </c>
      <c r="T172" s="27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72" t="s">
        <v>180</v>
      </c>
      <c r="AT172" s="272" t="s">
        <v>176</v>
      </c>
      <c r="AU172" s="272" t="s">
        <v>86</v>
      </c>
      <c r="AY172" s="16" t="s">
        <v>174</v>
      </c>
      <c r="BE172" s="144">
        <f>IF(N172="základní",J172,0)</f>
        <v>0</v>
      </c>
      <c r="BF172" s="144">
        <f>IF(N172="snížená",J172,0)</f>
        <v>0</v>
      </c>
      <c r="BG172" s="144">
        <f>IF(N172="zákl. přenesená",J172,0)</f>
        <v>0</v>
      </c>
      <c r="BH172" s="144">
        <f>IF(N172="sníž. přenesená",J172,0)</f>
        <v>0</v>
      </c>
      <c r="BI172" s="144">
        <f>IF(N172="nulová",J172,0)</f>
        <v>0</v>
      </c>
      <c r="BJ172" s="16" t="s">
        <v>86</v>
      </c>
      <c r="BK172" s="144">
        <f>ROUND(I172*H172,2)</f>
        <v>0</v>
      </c>
      <c r="BL172" s="16" t="s">
        <v>180</v>
      </c>
      <c r="BM172" s="272" t="s">
        <v>535</v>
      </c>
    </row>
    <row r="173" spans="1:65" s="2" customFormat="1" ht="16.5" customHeight="1">
      <c r="A173" s="39"/>
      <c r="B173" s="40"/>
      <c r="C173" s="260" t="s">
        <v>362</v>
      </c>
      <c r="D173" s="260" t="s">
        <v>176</v>
      </c>
      <c r="E173" s="261" t="s">
        <v>1483</v>
      </c>
      <c r="F173" s="262" t="s">
        <v>1484</v>
      </c>
      <c r="G173" s="263" t="s">
        <v>297</v>
      </c>
      <c r="H173" s="264">
        <v>172</v>
      </c>
      <c r="I173" s="265"/>
      <c r="J173" s="266">
        <f>ROUND(I173*H173,2)</f>
        <v>0</v>
      </c>
      <c r="K173" s="267"/>
      <c r="L173" s="42"/>
      <c r="M173" s="268" t="s">
        <v>1</v>
      </c>
      <c r="N173" s="269" t="s">
        <v>43</v>
      </c>
      <c r="O173" s="92"/>
      <c r="P173" s="270">
        <f>O173*H173</f>
        <v>0</v>
      </c>
      <c r="Q173" s="270">
        <v>0</v>
      </c>
      <c r="R173" s="270">
        <f>Q173*H173</f>
        <v>0</v>
      </c>
      <c r="S173" s="270">
        <v>0</v>
      </c>
      <c r="T173" s="27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72" t="s">
        <v>180</v>
      </c>
      <c r="AT173" s="272" t="s">
        <v>176</v>
      </c>
      <c r="AU173" s="272" t="s">
        <v>86</v>
      </c>
      <c r="AY173" s="16" t="s">
        <v>174</v>
      </c>
      <c r="BE173" s="144">
        <f>IF(N173="základní",J173,0)</f>
        <v>0</v>
      </c>
      <c r="BF173" s="144">
        <f>IF(N173="snížená",J173,0)</f>
        <v>0</v>
      </c>
      <c r="BG173" s="144">
        <f>IF(N173="zákl. přenesená",J173,0)</f>
        <v>0</v>
      </c>
      <c r="BH173" s="144">
        <f>IF(N173="sníž. přenesená",J173,0)</f>
        <v>0</v>
      </c>
      <c r="BI173" s="144">
        <f>IF(N173="nulová",J173,0)</f>
        <v>0</v>
      </c>
      <c r="BJ173" s="16" t="s">
        <v>86</v>
      </c>
      <c r="BK173" s="144">
        <f>ROUND(I173*H173,2)</f>
        <v>0</v>
      </c>
      <c r="BL173" s="16" t="s">
        <v>180</v>
      </c>
      <c r="BM173" s="272" t="s">
        <v>543</v>
      </c>
    </row>
    <row r="174" spans="1:65" s="2" customFormat="1" ht="16.5" customHeight="1">
      <c r="A174" s="39"/>
      <c r="B174" s="40"/>
      <c r="C174" s="260" t="s">
        <v>368</v>
      </c>
      <c r="D174" s="260" t="s">
        <v>176</v>
      </c>
      <c r="E174" s="261" t="s">
        <v>1485</v>
      </c>
      <c r="F174" s="262" t="s">
        <v>1486</v>
      </c>
      <c r="G174" s="263" t="s">
        <v>297</v>
      </c>
      <c r="H174" s="264">
        <v>20</v>
      </c>
      <c r="I174" s="265"/>
      <c r="J174" s="266">
        <f>ROUND(I174*H174,2)</f>
        <v>0</v>
      </c>
      <c r="K174" s="267"/>
      <c r="L174" s="42"/>
      <c r="M174" s="268" t="s">
        <v>1</v>
      </c>
      <c r="N174" s="269" t="s">
        <v>43</v>
      </c>
      <c r="O174" s="92"/>
      <c r="P174" s="270">
        <f>O174*H174</f>
        <v>0</v>
      </c>
      <c r="Q174" s="270">
        <v>0</v>
      </c>
      <c r="R174" s="270">
        <f>Q174*H174</f>
        <v>0</v>
      </c>
      <c r="S174" s="270">
        <v>0</v>
      </c>
      <c r="T174" s="27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72" t="s">
        <v>180</v>
      </c>
      <c r="AT174" s="272" t="s">
        <v>176</v>
      </c>
      <c r="AU174" s="272" t="s">
        <v>86</v>
      </c>
      <c r="AY174" s="16" t="s">
        <v>174</v>
      </c>
      <c r="BE174" s="144">
        <f>IF(N174="základní",J174,0)</f>
        <v>0</v>
      </c>
      <c r="BF174" s="144">
        <f>IF(N174="snížená",J174,0)</f>
        <v>0</v>
      </c>
      <c r="BG174" s="144">
        <f>IF(N174="zákl. přenesená",J174,0)</f>
        <v>0</v>
      </c>
      <c r="BH174" s="144">
        <f>IF(N174="sníž. přenesená",J174,0)</f>
        <v>0</v>
      </c>
      <c r="BI174" s="144">
        <f>IF(N174="nulová",J174,0)</f>
        <v>0</v>
      </c>
      <c r="BJ174" s="16" t="s">
        <v>86</v>
      </c>
      <c r="BK174" s="144">
        <f>ROUND(I174*H174,2)</f>
        <v>0</v>
      </c>
      <c r="BL174" s="16" t="s">
        <v>180</v>
      </c>
      <c r="BM174" s="272" t="s">
        <v>553</v>
      </c>
    </row>
    <row r="175" spans="1:65" s="2" customFormat="1" ht="16.5" customHeight="1">
      <c r="A175" s="39"/>
      <c r="B175" s="40"/>
      <c r="C175" s="260" t="s">
        <v>374</v>
      </c>
      <c r="D175" s="260" t="s">
        <v>176</v>
      </c>
      <c r="E175" s="261" t="s">
        <v>1487</v>
      </c>
      <c r="F175" s="262" t="s">
        <v>1488</v>
      </c>
      <c r="G175" s="263" t="s">
        <v>297</v>
      </c>
      <c r="H175" s="264">
        <v>6</v>
      </c>
      <c r="I175" s="265"/>
      <c r="J175" s="266">
        <f>ROUND(I175*H175,2)</f>
        <v>0</v>
      </c>
      <c r="K175" s="267"/>
      <c r="L175" s="42"/>
      <c r="M175" s="268" t="s">
        <v>1</v>
      </c>
      <c r="N175" s="269" t="s">
        <v>43</v>
      </c>
      <c r="O175" s="92"/>
      <c r="P175" s="270">
        <f>O175*H175</f>
        <v>0</v>
      </c>
      <c r="Q175" s="270">
        <v>0</v>
      </c>
      <c r="R175" s="270">
        <f>Q175*H175</f>
        <v>0</v>
      </c>
      <c r="S175" s="270">
        <v>0</v>
      </c>
      <c r="T175" s="27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72" t="s">
        <v>180</v>
      </c>
      <c r="AT175" s="272" t="s">
        <v>176</v>
      </c>
      <c r="AU175" s="272" t="s">
        <v>86</v>
      </c>
      <c r="AY175" s="16" t="s">
        <v>174</v>
      </c>
      <c r="BE175" s="144">
        <f>IF(N175="základní",J175,0)</f>
        <v>0</v>
      </c>
      <c r="BF175" s="144">
        <f>IF(N175="snížená",J175,0)</f>
        <v>0</v>
      </c>
      <c r="BG175" s="144">
        <f>IF(N175="zákl. přenesená",J175,0)</f>
        <v>0</v>
      </c>
      <c r="BH175" s="144">
        <f>IF(N175="sníž. přenesená",J175,0)</f>
        <v>0</v>
      </c>
      <c r="BI175" s="144">
        <f>IF(N175="nulová",J175,0)</f>
        <v>0</v>
      </c>
      <c r="BJ175" s="16" t="s">
        <v>86</v>
      </c>
      <c r="BK175" s="144">
        <f>ROUND(I175*H175,2)</f>
        <v>0</v>
      </c>
      <c r="BL175" s="16" t="s">
        <v>180</v>
      </c>
      <c r="BM175" s="272" t="s">
        <v>563</v>
      </c>
    </row>
    <row r="176" spans="1:65" s="2" customFormat="1" ht="16.5" customHeight="1">
      <c r="A176" s="39"/>
      <c r="B176" s="40"/>
      <c r="C176" s="260" t="s">
        <v>380</v>
      </c>
      <c r="D176" s="260" t="s">
        <v>176</v>
      </c>
      <c r="E176" s="261" t="s">
        <v>1489</v>
      </c>
      <c r="F176" s="262" t="s">
        <v>1490</v>
      </c>
      <c r="G176" s="263" t="s">
        <v>297</v>
      </c>
      <c r="H176" s="264">
        <v>6</v>
      </c>
      <c r="I176" s="265"/>
      <c r="J176" s="266">
        <f>ROUND(I176*H176,2)</f>
        <v>0</v>
      </c>
      <c r="K176" s="267"/>
      <c r="L176" s="42"/>
      <c r="M176" s="268" t="s">
        <v>1</v>
      </c>
      <c r="N176" s="269" t="s">
        <v>43</v>
      </c>
      <c r="O176" s="92"/>
      <c r="P176" s="270">
        <f>O176*H176</f>
        <v>0</v>
      </c>
      <c r="Q176" s="270">
        <v>0</v>
      </c>
      <c r="R176" s="270">
        <f>Q176*H176</f>
        <v>0</v>
      </c>
      <c r="S176" s="270">
        <v>0</v>
      </c>
      <c r="T176" s="27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72" t="s">
        <v>180</v>
      </c>
      <c r="AT176" s="272" t="s">
        <v>176</v>
      </c>
      <c r="AU176" s="272" t="s">
        <v>86</v>
      </c>
      <c r="AY176" s="16" t="s">
        <v>174</v>
      </c>
      <c r="BE176" s="144">
        <f>IF(N176="základní",J176,0)</f>
        <v>0</v>
      </c>
      <c r="BF176" s="144">
        <f>IF(N176="snížená",J176,0)</f>
        <v>0</v>
      </c>
      <c r="BG176" s="144">
        <f>IF(N176="zákl. přenesená",J176,0)</f>
        <v>0</v>
      </c>
      <c r="BH176" s="144">
        <f>IF(N176="sníž. přenesená",J176,0)</f>
        <v>0</v>
      </c>
      <c r="BI176" s="144">
        <f>IF(N176="nulová",J176,0)</f>
        <v>0</v>
      </c>
      <c r="BJ176" s="16" t="s">
        <v>86</v>
      </c>
      <c r="BK176" s="144">
        <f>ROUND(I176*H176,2)</f>
        <v>0</v>
      </c>
      <c r="BL176" s="16" t="s">
        <v>180</v>
      </c>
      <c r="BM176" s="272" t="s">
        <v>573</v>
      </c>
    </row>
    <row r="177" spans="1:65" s="2" customFormat="1" ht="16.5" customHeight="1">
      <c r="A177" s="39"/>
      <c r="B177" s="40"/>
      <c r="C177" s="260" t="s">
        <v>385</v>
      </c>
      <c r="D177" s="260" t="s">
        <v>176</v>
      </c>
      <c r="E177" s="261" t="s">
        <v>1491</v>
      </c>
      <c r="F177" s="262" t="s">
        <v>1492</v>
      </c>
      <c r="G177" s="263" t="s">
        <v>297</v>
      </c>
      <c r="H177" s="264">
        <v>5</v>
      </c>
      <c r="I177" s="265"/>
      <c r="J177" s="266">
        <f>ROUND(I177*H177,2)</f>
        <v>0</v>
      </c>
      <c r="K177" s="267"/>
      <c r="L177" s="42"/>
      <c r="M177" s="268" t="s">
        <v>1</v>
      </c>
      <c r="N177" s="269" t="s">
        <v>43</v>
      </c>
      <c r="O177" s="92"/>
      <c r="P177" s="270">
        <f>O177*H177</f>
        <v>0</v>
      </c>
      <c r="Q177" s="270">
        <v>0</v>
      </c>
      <c r="R177" s="270">
        <f>Q177*H177</f>
        <v>0</v>
      </c>
      <c r="S177" s="270">
        <v>0</v>
      </c>
      <c r="T177" s="27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72" t="s">
        <v>180</v>
      </c>
      <c r="AT177" s="272" t="s">
        <v>176</v>
      </c>
      <c r="AU177" s="272" t="s">
        <v>86</v>
      </c>
      <c r="AY177" s="16" t="s">
        <v>174</v>
      </c>
      <c r="BE177" s="144">
        <f>IF(N177="základní",J177,0)</f>
        <v>0</v>
      </c>
      <c r="BF177" s="144">
        <f>IF(N177="snížená",J177,0)</f>
        <v>0</v>
      </c>
      <c r="BG177" s="144">
        <f>IF(N177="zákl. přenesená",J177,0)</f>
        <v>0</v>
      </c>
      <c r="BH177" s="144">
        <f>IF(N177="sníž. přenesená",J177,0)</f>
        <v>0</v>
      </c>
      <c r="BI177" s="144">
        <f>IF(N177="nulová",J177,0)</f>
        <v>0</v>
      </c>
      <c r="BJ177" s="16" t="s">
        <v>86</v>
      </c>
      <c r="BK177" s="144">
        <f>ROUND(I177*H177,2)</f>
        <v>0</v>
      </c>
      <c r="BL177" s="16" t="s">
        <v>180</v>
      </c>
      <c r="BM177" s="272" t="s">
        <v>581</v>
      </c>
    </row>
    <row r="178" spans="1:65" s="2" customFormat="1" ht="16.5" customHeight="1">
      <c r="A178" s="39"/>
      <c r="B178" s="40"/>
      <c r="C178" s="260" t="s">
        <v>390</v>
      </c>
      <c r="D178" s="260" t="s">
        <v>176</v>
      </c>
      <c r="E178" s="261" t="s">
        <v>1493</v>
      </c>
      <c r="F178" s="262" t="s">
        <v>1494</v>
      </c>
      <c r="G178" s="263" t="s">
        <v>1454</v>
      </c>
      <c r="H178" s="264">
        <v>1</v>
      </c>
      <c r="I178" s="265"/>
      <c r="J178" s="266">
        <f>ROUND(I178*H178,2)</f>
        <v>0</v>
      </c>
      <c r="K178" s="267"/>
      <c r="L178" s="42"/>
      <c r="M178" s="314" t="s">
        <v>1</v>
      </c>
      <c r="N178" s="315" t="s">
        <v>43</v>
      </c>
      <c r="O178" s="312"/>
      <c r="P178" s="316">
        <f>O178*H178</f>
        <v>0</v>
      </c>
      <c r="Q178" s="316">
        <v>0</v>
      </c>
      <c r="R178" s="316">
        <f>Q178*H178</f>
        <v>0</v>
      </c>
      <c r="S178" s="316">
        <v>0</v>
      </c>
      <c r="T178" s="317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72" t="s">
        <v>180</v>
      </c>
      <c r="AT178" s="272" t="s">
        <v>176</v>
      </c>
      <c r="AU178" s="272" t="s">
        <v>86</v>
      </c>
      <c r="AY178" s="16" t="s">
        <v>174</v>
      </c>
      <c r="BE178" s="144">
        <f>IF(N178="základní",J178,0)</f>
        <v>0</v>
      </c>
      <c r="BF178" s="144">
        <f>IF(N178="snížená",J178,0)</f>
        <v>0</v>
      </c>
      <c r="BG178" s="144">
        <f>IF(N178="zákl. přenesená",J178,0)</f>
        <v>0</v>
      </c>
      <c r="BH178" s="144">
        <f>IF(N178="sníž. přenesená",J178,0)</f>
        <v>0</v>
      </c>
      <c r="BI178" s="144">
        <f>IF(N178="nulová",J178,0)</f>
        <v>0</v>
      </c>
      <c r="BJ178" s="16" t="s">
        <v>86</v>
      </c>
      <c r="BK178" s="144">
        <f>ROUND(I178*H178,2)</f>
        <v>0</v>
      </c>
      <c r="BL178" s="16" t="s">
        <v>180</v>
      </c>
      <c r="BM178" s="272" t="s">
        <v>589</v>
      </c>
    </row>
    <row r="179" spans="1:31" s="2" customFormat="1" ht="6.95" customHeight="1">
      <c r="A179" s="39"/>
      <c r="B179" s="67"/>
      <c r="C179" s="68"/>
      <c r="D179" s="68"/>
      <c r="E179" s="68"/>
      <c r="F179" s="68"/>
      <c r="G179" s="68"/>
      <c r="H179" s="68"/>
      <c r="I179" s="201"/>
      <c r="J179" s="68"/>
      <c r="K179" s="68"/>
      <c r="L179" s="42"/>
      <c r="M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</row>
  </sheetData>
  <sheetProtection password="CC35" sheet="1" objects="1" scenarios="1" formatColumns="0" formatRows="0" autoFilter="0"/>
  <autoFilter ref="C130:K178"/>
  <mergeCells count="14">
    <mergeCell ref="E7:H7"/>
    <mergeCell ref="E9:H9"/>
    <mergeCell ref="E18:H18"/>
    <mergeCell ref="E27:H27"/>
    <mergeCell ref="E85:H85"/>
    <mergeCell ref="E87:H87"/>
    <mergeCell ref="D105:F105"/>
    <mergeCell ref="D106:F106"/>
    <mergeCell ref="D107:F107"/>
    <mergeCell ref="D108:F108"/>
    <mergeCell ref="D109:F10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5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5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94</v>
      </c>
    </row>
    <row r="3" spans="2:46" s="1" customFormat="1" ht="6.95" customHeight="1">
      <c r="B3" s="153"/>
      <c r="C3" s="154"/>
      <c r="D3" s="154"/>
      <c r="E3" s="154"/>
      <c r="F3" s="154"/>
      <c r="G3" s="154"/>
      <c r="H3" s="154"/>
      <c r="I3" s="155"/>
      <c r="J3" s="154"/>
      <c r="K3" s="154"/>
      <c r="L3" s="19"/>
      <c r="AT3" s="16" t="s">
        <v>88</v>
      </c>
    </row>
    <row r="4" spans="2:46" s="1" customFormat="1" ht="24.95" customHeight="1">
      <c r="B4" s="19"/>
      <c r="D4" s="156" t="s">
        <v>116</v>
      </c>
      <c r="I4" s="152"/>
      <c r="L4" s="19"/>
      <c r="M4" s="157" t="s">
        <v>10</v>
      </c>
      <c r="AT4" s="16" t="s">
        <v>4</v>
      </c>
    </row>
    <row r="5" spans="2:12" s="1" customFormat="1" ht="6.95" customHeight="1">
      <c r="B5" s="19"/>
      <c r="I5" s="152"/>
      <c r="L5" s="19"/>
    </row>
    <row r="6" spans="2:12" s="1" customFormat="1" ht="12" customHeight="1">
      <c r="B6" s="19"/>
      <c r="D6" s="158" t="s">
        <v>16</v>
      </c>
      <c r="I6" s="152"/>
      <c r="L6" s="19"/>
    </row>
    <row r="7" spans="2:12" s="1" customFormat="1" ht="16.5" customHeight="1">
      <c r="B7" s="19"/>
      <c r="E7" s="159" t="str">
        <f>'Rekapitulace stavby'!K6</f>
        <v>Stavební úpravy podkroví ZŠ Kostelní Lhota</v>
      </c>
      <c r="F7" s="158"/>
      <c r="G7" s="158"/>
      <c r="H7" s="158"/>
      <c r="I7" s="152"/>
      <c r="L7" s="19"/>
    </row>
    <row r="8" spans="1:31" s="2" customFormat="1" ht="12" customHeight="1">
      <c r="A8" s="39"/>
      <c r="B8" s="42"/>
      <c r="C8" s="39"/>
      <c r="D8" s="158" t="s">
        <v>117</v>
      </c>
      <c r="E8" s="39"/>
      <c r="F8" s="39"/>
      <c r="G8" s="39"/>
      <c r="H8" s="39"/>
      <c r="I8" s="160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2"/>
      <c r="C9" s="39"/>
      <c r="D9" s="39"/>
      <c r="E9" s="161" t="s">
        <v>1495</v>
      </c>
      <c r="F9" s="39"/>
      <c r="G9" s="39"/>
      <c r="H9" s="39"/>
      <c r="I9" s="160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2"/>
      <c r="C10" s="39"/>
      <c r="D10" s="39"/>
      <c r="E10" s="39"/>
      <c r="F10" s="39"/>
      <c r="G10" s="39"/>
      <c r="H10" s="39"/>
      <c r="I10" s="160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2"/>
      <c r="C11" s="39"/>
      <c r="D11" s="158" t="s">
        <v>18</v>
      </c>
      <c r="E11" s="39"/>
      <c r="F11" s="162" t="s">
        <v>1</v>
      </c>
      <c r="G11" s="39"/>
      <c r="H11" s="39"/>
      <c r="I11" s="163" t="s">
        <v>19</v>
      </c>
      <c r="J11" s="16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2"/>
      <c r="C12" s="39"/>
      <c r="D12" s="158" t="s">
        <v>20</v>
      </c>
      <c r="E12" s="39"/>
      <c r="F12" s="162" t="s">
        <v>1394</v>
      </c>
      <c r="G12" s="39"/>
      <c r="H12" s="39"/>
      <c r="I12" s="163" t="s">
        <v>22</v>
      </c>
      <c r="J12" s="164" t="str">
        <f>'Rekapitulace stavby'!AN8</f>
        <v>11. 2. 2019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2"/>
      <c r="C13" s="39"/>
      <c r="D13" s="39"/>
      <c r="E13" s="39"/>
      <c r="F13" s="39"/>
      <c r="G13" s="39"/>
      <c r="H13" s="39"/>
      <c r="I13" s="160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2"/>
      <c r="C14" s="39"/>
      <c r="D14" s="158" t="s">
        <v>24</v>
      </c>
      <c r="E14" s="39"/>
      <c r="F14" s="39"/>
      <c r="G14" s="39"/>
      <c r="H14" s="39"/>
      <c r="I14" s="163" t="s">
        <v>25</v>
      </c>
      <c r="J14" s="16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2"/>
      <c r="C15" s="39"/>
      <c r="D15" s="39"/>
      <c r="E15" s="162" t="str">
        <f>IF('Rekapitulace stavby'!E11="","",'Rekapitulace stavby'!E11)</f>
        <v>Obec Kostelní Lhota, Kostelní Lhota 6, Sadská</v>
      </c>
      <c r="F15" s="39"/>
      <c r="G15" s="39"/>
      <c r="H15" s="39"/>
      <c r="I15" s="163" t="s">
        <v>27</v>
      </c>
      <c r="J15" s="16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2"/>
      <c r="C16" s="39"/>
      <c r="D16" s="39"/>
      <c r="E16" s="39"/>
      <c r="F16" s="39"/>
      <c r="G16" s="39"/>
      <c r="H16" s="39"/>
      <c r="I16" s="160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2"/>
      <c r="C17" s="39"/>
      <c r="D17" s="158" t="s">
        <v>28</v>
      </c>
      <c r="E17" s="39"/>
      <c r="F17" s="39"/>
      <c r="G17" s="39"/>
      <c r="H17" s="39"/>
      <c r="I17" s="163" t="s">
        <v>25</v>
      </c>
      <c r="J17" s="32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2"/>
      <c r="C18" s="39"/>
      <c r="D18" s="39"/>
      <c r="E18" s="32" t="str">
        <f>'Rekapitulace stavby'!E14</f>
        <v>Vyplň údaj</v>
      </c>
      <c r="F18" s="162"/>
      <c r="G18" s="162"/>
      <c r="H18" s="162"/>
      <c r="I18" s="163" t="s">
        <v>27</v>
      </c>
      <c r="J18" s="32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2"/>
      <c r="C19" s="39"/>
      <c r="D19" s="39"/>
      <c r="E19" s="39"/>
      <c r="F19" s="39"/>
      <c r="G19" s="39"/>
      <c r="H19" s="39"/>
      <c r="I19" s="160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2"/>
      <c r="C20" s="39"/>
      <c r="D20" s="158" t="s">
        <v>30</v>
      </c>
      <c r="E20" s="39"/>
      <c r="F20" s="39"/>
      <c r="G20" s="39"/>
      <c r="H20" s="39"/>
      <c r="I20" s="163" t="s">
        <v>25</v>
      </c>
      <c r="J20" s="162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2"/>
      <c r="C21" s="39"/>
      <c r="D21" s="39"/>
      <c r="E21" s="162" t="str">
        <f>IF('Rekapitulace stavby'!E17="","",'Rekapitulace stavby'!E17)</f>
        <v>atelier 322 s.r.o.</v>
      </c>
      <c r="F21" s="39"/>
      <c r="G21" s="39"/>
      <c r="H21" s="39"/>
      <c r="I21" s="163" t="s">
        <v>27</v>
      </c>
      <c r="J21" s="162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2"/>
      <c r="C22" s="39"/>
      <c r="D22" s="39"/>
      <c r="E22" s="39"/>
      <c r="F22" s="39"/>
      <c r="G22" s="39"/>
      <c r="H22" s="39"/>
      <c r="I22" s="160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2"/>
      <c r="C23" s="39"/>
      <c r="D23" s="158" t="s">
        <v>33</v>
      </c>
      <c r="E23" s="39"/>
      <c r="F23" s="39"/>
      <c r="G23" s="39"/>
      <c r="H23" s="39"/>
      <c r="I23" s="163" t="s">
        <v>25</v>
      </c>
      <c r="J23" s="16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2"/>
      <c r="C24" s="39"/>
      <c r="D24" s="39"/>
      <c r="E24" s="162" t="str">
        <f>IF('Rekapitulace stavby'!E20="","",'Rekapitulace stavby'!E20)</f>
        <v>Kadeřábek, KFJ s.r.o.</v>
      </c>
      <c r="F24" s="39"/>
      <c r="G24" s="39"/>
      <c r="H24" s="39"/>
      <c r="I24" s="163" t="s">
        <v>27</v>
      </c>
      <c r="J24" s="16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2"/>
      <c r="C25" s="39"/>
      <c r="D25" s="39"/>
      <c r="E25" s="39"/>
      <c r="F25" s="39"/>
      <c r="G25" s="39"/>
      <c r="H25" s="39"/>
      <c r="I25" s="160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2"/>
      <c r="C26" s="39"/>
      <c r="D26" s="158" t="s">
        <v>35</v>
      </c>
      <c r="E26" s="39"/>
      <c r="F26" s="39"/>
      <c r="G26" s="39"/>
      <c r="H26" s="39"/>
      <c r="I26" s="160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65"/>
      <c r="B27" s="166"/>
      <c r="C27" s="165"/>
      <c r="D27" s="165"/>
      <c r="E27" s="167" t="s">
        <v>1</v>
      </c>
      <c r="F27" s="167"/>
      <c r="G27" s="167"/>
      <c r="H27" s="167"/>
      <c r="I27" s="168"/>
      <c r="J27" s="165"/>
      <c r="K27" s="165"/>
      <c r="L27" s="169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</row>
    <row r="28" spans="1:31" s="2" customFormat="1" ht="6.95" customHeight="1">
      <c r="A28" s="39"/>
      <c r="B28" s="42"/>
      <c r="C28" s="39"/>
      <c r="D28" s="39"/>
      <c r="E28" s="39"/>
      <c r="F28" s="39"/>
      <c r="G28" s="39"/>
      <c r="H28" s="39"/>
      <c r="I28" s="160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2"/>
      <c r="C29" s="39"/>
      <c r="D29" s="170"/>
      <c r="E29" s="170"/>
      <c r="F29" s="170"/>
      <c r="G29" s="170"/>
      <c r="H29" s="170"/>
      <c r="I29" s="171"/>
      <c r="J29" s="170"/>
      <c r="K29" s="17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2"/>
      <c r="C30" s="39"/>
      <c r="D30" s="162" t="s">
        <v>119</v>
      </c>
      <c r="E30" s="39"/>
      <c r="F30" s="39"/>
      <c r="G30" s="39"/>
      <c r="H30" s="39"/>
      <c r="I30" s="160"/>
      <c r="J30" s="172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2"/>
      <c r="C31" s="39"/>
      <c r="D31" s="173" t="s">
        <v>110</v>
      </c>
      <c r="E31" s="39"/>
      <c r="F31" s="39"/>
      <c r="G31" s="39"/>
      <c r="H31" s="39"/>
      <c r="I31" s="160"/>
      <c r="J31" s="172">
        <f>J110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2"/>
      <c r="C32" s="39"/>
      <c r="D32" s="174" t="s">
        <v>38</v>
      </c>
      <c r="E32" s="39"/>
      <c r="F32" s="39"/>
      <c r="G32" s="39"/>
      <c r="H32" s="39"/>
      <c r="I32" s="160"/>
      <c r="J32" s="175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2"/>
      <c r="C33" s="39"/>
      <c r="D33" s="170"/>
      <c r="E33" s="170"/>
      <c r="F33" s="170"/>
      <c r="G33" s="170"/>
      <c r="H33" s="170"/>
      <c r="I33" s="171"/>
      <c r="J33" s="170"/>
      <c r="K33" s="17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2"/>
      <c r="C34" s="39"/>
      <c r="D34" s="39"/>
      <c r="E34" s="39"/>
      <c r="F34" s="176" t="s">
        <v>40</v>
      </c>
      <c r="G34" s="39"/>
      <c r="H34" s="39"/>
      <c r="I34" s="177" t="s">
        <v>39</v>
      </c>
      <c r="J34" s="176" t="s">
        <v>41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2"/>
      <c r="C35" s="39"/>
      <c r="D35" s="178" t="s">
        <v>42</v>
      </c>
      <c r="E35" s="158" t="s">
        <v>43</v>
      </c>
      <c r="F35" s="179">
        <f>ROUND((SUM(BE110:BE117)+SUM(BE137:BE170)),2)</f>
        <v>0</v>
      </c>
      <c r="G35" s="39"/>
      <c r="H35" s="39"/>
      <c r="I35" s="180">
        <v>0.21</v>
      </c>
      <c r="J35" s="179">
        <f>ROUND(((SUM(BE110:BE117)+SUM(BE137:BE170))*I35),2)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2"/>
      <c r="C36" s="39"/>
      <c r="D36" s="39"/>
      <c r="E36" s="158" t="s">
        <v>44</v>
      </c>
      <c r="F36" s="179">
        <f>ROUND((SUM(BF110:BF117)+SUM(BF137:BF170)),2)</f>
        <v>0</v>
      </c>
      <c r="G36" s="39"/>
      <c r="H36" s="39"/>
      <c r="I36" s="180">
        <v>0.15</v>
      </c>
      <c r="J36" s="179">
        <f>ROUND(((SUM(BF110:BF117)+SUM(BF137:BF170))*I36),2)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2"/>
      <c r="C37" s="39"/>
      <c r="D37" s="39"/>
      <c r="E37" s="158" t="s">
        <v>45</v>
      </c>
      <c r="F37" s="179">
        <f>ROUND((SUM(BG110:BG117)+SUM(BG137:BG170)),2)</f>
        <v>0</v>
      </c>
      <c r="G37" s="39"/>
      <c r="H37" s="39"/>
      <c r="I37" s="180">
        <v>0.21</v>
      </c>
      <c r="J37" s="179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2"/>
      <c r="C38" s="39"/>
      <c r="D38" s="39"/>
      <c r="E38" s="158" t="s">
        <v>46</v>
      </c>
      <c r="F38" s="179">
        <f>ROUND((SUM(BH110:BH117)+SUM(BH137:BH170)),2)</f>
        <v>0</v>
      </c>
      <c r="G38" s="39"/>
      <c r="H38" s="39"/>
      <c r="I38" s="180">
        <v>0.15</v>
      </c>
      <c r="J38" s="179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2"/>
      <c r="C39" s="39"/>
      <c r="D39" s="39"/>
      <c r="E39" s="158" t="s">
        <v>47</v>
      </c>
      <c r="F39" s="179">
        <f>ROUND((SUM(BI110:BI117)+SUM(BI137:BI170)),2)</f>
        <v>0</v>
      </c>
      <c r="G39" s="39"/>
      <c r="H39" s="39"/>
      <c r="I39" s="180">
        <v>0</v>
      </c>
      <c r="J39" s="179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2"/>
      <c r="C40" s="39"/>
      <c r="D40" s="39"/>
      <c r="E40" s="39"/>
      <c r="F40" s="39"/>
      <c r="G40" s="39"/>
      <c r="H40" s="39"/>
      <c r="I40" s="160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2"/>
      <c r="C41" s="181"/>
      <c r="D41" s="182" t="s">
        <v>48</v>
      </c>
      <c r="E41" s="183"/>
      <c r="F41" s="183"/>
      <c r="G41" s="184" t="s">
        <v>49</v>
      </c>
      <c r="H41" s="185" t="s">
        <v>50</v>
      </c>
      <c r="I41" s="186"/>
      <c r="J41" s="187">
        <f>SUM(J32:J39)</f>
        <v>0</v>
      </c>
      <c r="K41" s="188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2"/>
      <c r="C42" s="39"/>
      <c r="D42" s="39"/>
      <c r="E42" s="39"/>
      <c r="F42" s="39"/>
      <c r="G42" s="39"/>
      <c r="H42" s="39"/>
      <c r="I42" s="160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19"/>
      <c r="I43" s="152"/>
      <c r="L43" s="19"/>
    </row>
    <row r="44" spans="2:12" s="1" customFormat="1" ht="14.4" customHeight="1">
      <c r="B44" s="19"/>
      <c r="I44" s="152"/>
      <c r="L44" s="19"/>
    </row>
    <row r="45" spans="2:12" s="1" customFormat="1" ht="14.4" customHeight="1">
      <c r="B45" s="19"/>
      <c r="I45" s="152"/>
      <c r="L45" s="19"/>
    </row>
    <row r="46" spans="2:12" s="1" customFormat="1" ht="14.4" customHeight="1">
      <c r="B46" s="19"/>
      <c r="I46" s="152"/>
      <c r="L46" s="19"/>
    </row>
    <row r="47" spans="2:12" s="1" customFormat="1" ht="14.4" customHeight="1">
      <c r="B47" s="19"/>
      <c r="I47" s="152"/>
      <c r="L47" s="19"/>
    </row>
    <row r="48" spans="2:12" s="1" customFormat="1" ht="14.4" customHeight="1">
      <c r="B48" s="19"/>
      <c r="I48" s="152"/>
      <c r="L48" s="19"/>
    </row>
    <row r="49" spans="2:12" s="1" customFormat="1" ht="14.4" customHeight="1">
      <c r="B49" s="19"/>
      <c r="I49" s="152"/>
      <c r="L49" s="19"/>
    </row>
    <row r="50" spans="2:12" s="2" customFormat="1" ht="14.4" customHeight="1">
      <c r="B50" s="64"/>
      <c r="D50" s="189" t="s">
        <v>51</v>
      </c>
      <c r="E50" s="190"/>
      <c r="F50" s="190"/>
      <c r="G50" s="189" t="s">
        <v>52</v>
      </c>
      <c r="H50" s="190"/>
      <c r="I50" s="191"/>
      <c r="J50" s="190"/>
      <c r="K50" s="190"/>
      <c r="L50" s="64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9"/>
      <c r="B61" s="42"/>
      <c r="C61" s="39"/>
      <c r="D61" s="192" t="s">
        <v>53</v>
      </c>
      <c r="E61" s="193"/>
      <c r="F61" s="194" t="s">
        <v>54</v>
      </c>
      <c r="G61" s="192" t="s">
        <v>53</v>
      </c>
      <c r="H61" s="193"/>
      <c r="I61" s="195"/>
      <c r="J61" s="196" t="s">
        <v>54</v>
      </c>
      <c r="K61" s="193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9"/>
      <c r="B65" s="42"/>
      <c r="C65" s="39"/>
      <c r="D65" s="189" t="s">
        <v>55</v>
      </c>
      <c r="E65" s="197"/>
      <c r="F65" s="197"/>
      <c r="G65" s="189" t="s">
        <v>56</v>
      </c>
      <c r="H65" s="197"/>
      <c r="I65" s="198"/>
      <c r="J65" s="197"/>
      <c r="K65" s="197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9"/>
      <c r="B76" s="42"/>
      <c r="C76" s="39"/>
      <c r="D76" s="192" t="s">
        <v>53</v>
      </c>
      <c r="E76" s="193"/>
      <c r="F76" s="194" t="s">
        <v>54</v>
      </c>
      <c r="G76" s="192" t="s">
        <v>53</v>
      </c>
      <c r="H76" s="193"/>
      <c r="I76" s="195"/>
      <c r="J76" s="196" t="s">
        <v>54</v>
      </c>
      <c r="K76" s="193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99"/>
      <c r="C77" s="200"/>
      <c r="D77" s="200"/>
      <c r="E77" s="200"/>
      <c r="F77" s="200"/>
      <c r="G77" s="200"/>
      <c r="H77" s="200"/>
      <c r="I77" s="201"/>
      <c r="J77" s="200"/>
      <c r="K77" s="200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202"/>
      <c r="C81" s="203"/>
      <c r="D81" s="203"/>
      <c r="E81" s="203"/>
      <c r="F81" s="203"/>
      <c r="G81" s="203"/>
      <c r="H81" s="203"/>
      <c r="I81" s="204"/>
      <c r="J81" s="203"/>
      <c r="K81" s="20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2" t="s">
        <v>120</v>
      </c>
      <c r="D82" s="41"/>
      <c r="E82" s="41"/>
      <c r="F82" s="41"/>
      <c r="G82" s="41"/>
      <c r="H82" s="41"/>
      <c r="I82" s="160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60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1" t="s">
        <v>16</v>
      </c>
      <c r="D84" s="41"/>
      <c r="E84" s="41"/>
      <c r="F84" s="41"/>
      <c r="G84" s="41"/>
      <c r="H84" s="41"/>
      <c r="I84" s="160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205" t="str">
        <f>E7</f>
        <v>Stavební úpravy podkroví ZŠ Kostelní Lhota</v>
      </c>
      <c r="F85" s="31"/>
      <c r="G85" s="31"/>
      <c r="H85" s="31"/>
      <c r="I85" s="160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1" t="s">
        <v>117</v>
      </c>
      <c r="D86" s="41"/>
      <c r="E86" s="41"/>
      <c r="F86" s="41"/>
      <c r="G86" s="41"/>
      <c r="H86" s="41"/>
      <c r="I86" s="160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03 - Elektroinstalace - montáž</v>
      </c>
      <c r="F87" s="41"/>
      <c r="G87" s="41"/>
      <c r="H87" s="41"/>
      <c r="I87" s="160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60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1" t="s">
        <v>20</v>
      </c>
      <c r="D89" s="41"/>
      <c r="E89" s="41"/>
      <c r="F89" s="26" t="str">
        <f>F12</f>
        <v xml:space="preserve"> </v>
      </c>
      <c r="G89" s="41"/>
      <c r="H89" s="41"/>
      <c r="I89" s="163" t="s">
        <v>22</v>
      </c>
      <c r="J89" s="80" t="str">
        <f>IF(J12="","",J12)</f>
        <v>11. 2. 2019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60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1" t="s">
        <v>24</v>
      </c>
      <c r="D91" s="41"/>
      <c r="E91" s="41"/>
      <c r="F91" s="26" t="str">
        <f>E15</f>
        <v>Obec Kostelní Lhota, Kostelní Lhota 6, Sadská</v>
      </c>
      <c r="G91" s="41"/>
      <c r="H91" s="41"/>
      <c r="I91" s="163" t="s">
        <v>30</v>
      </c>
      <c r="J91" s="35" t="str">
        <f>E21</f>
        <v>atelier 322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>
      <c r="A92" s="39"/>
      <c r="B92" s="40"/>
      <c r="C92" s="31" t="s">
        <v>28</v>
      </c>
      <c r="D92" s="41"/>
      <c r="E92" s="41"/>
      <c r="F92" s="26" t="str">
        <f>IF(E18="","",E18)</f>
        <v>Vyplň údaj</v>
      </c>
      <c r="G92" s="41"/>
      <c r="H92" s="41"/>
      <c r="I92" s="163" t="s">
        <v>33</v>
      </c>
      <c r="J92" s="35" t="str">
        <f>E24</f>
        <v>Kadeřábek, KFJ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60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206" t="s">
        <v>121</v>
      </c>
      <c r="D94" s="150"/>
      <c r="E94" s="150"/>
      <c r="F94" s="150"/>
      <c r="G94" s="150"/>
      <c r="H94" s="150"/>
      <c r="I94" s="207"/>
      <c r="J94" s="208" t="s">
        <v>122</v>
      </c>
      <c r="K94" s="15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60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209" t="s">
        <v>123</v>
      </c>
      <c r="D96" s="41"/>
      <c r="E96" s="41"/>
      <c r="F96" s="41"/>
      <c r="G96" s="41"/>
      <c r="H96" s="41"/>
      <c r="I96" s="160"/>
      <c r="J96" s="111">
        <f>J137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6" t="s">
        <v>124</v>
      </c>
    </row>
    <row r="97" spans="1:31" s="9" customFormat="1" ht="24.95" customHeight="1">
      <c r="A97" s="9"/>
      <c r="B97" s="210"/>
      <c r="C97" s="211"/>
      <c r="D97" s="212" t="s">
        <v>1496</v>
      </c>
      <c r="E97" s="213"/>
      <c r="F97" s="213"/>
      <c r="G97" s="213"/>
      <c r="H97" s="213"/>
      <c r="I97" s="214"/>
      <c r="J97" s="215">
        <f>J138</f>
        <v>0</v>
      </c>
      <c r="K97" s="211"/>
      <c r="L97" s="21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210"/>
      <c r="C98" s="211"/>
      <c r="D98" s="212" t="s">
        <v>1497</v>
      </c>
      <c r="E98" s="213"/>
      <c r="F98" s="213"/>
      <c r="G98" s="213"/>
      <c r="H98" s="213"/>
      <c r="I98" s="214"/>
      <c r="J98" s="215">
        <f>J141</f>
        <v>0</v>
      </c>
      <c r="K98" s="211"/>
      <c r="L98" s="21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210"/>
      <c r="C99" s="211"/>
      <c r="D99" s="212" t="s">
        <v>1498</v>
      </c>
      <c r="E99" s="213"/>
      <c r="F99" s="213"/>
      <c r="G99" s="213"/>
      <c r="H99" s="213"/>
      <c r="I99" s="214"/>
      <c r="J99" s="215">
        <f>J145</f>
        <v>0</v>
      </c>
      <c r="K99" s="211"/>
      <c r="L99" s="21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10"/>
      <c r="C100" s="211"/>
      <c r="D100" s="212" t="s">
        <v>1499</v>
      </c>
      <c r="E100" s="213"/>
      <c r="F100" s="213"/>
      <c r="G100" s="213"/>
      <c r="H100" s="213"/>
      <c r="I100" s="214"/>
      <c r="J100" s="215">
        <f>J147</f>
        <v>0</v>
      </c>
      <c r="K100" s="211"/>
      <c r="L100" s="21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210"/>
      <c r="C101" s="211"/>
      <c r="D101" s="212" t="s">
        <v>1500</v>
      </c>
      <c r="E101" s="213"/>
      <c r="F101" s="213"/>
      <c r="G101" s="213"/>
      <c r="H101" s="213"/>
      <c r="I101" s="214"/>
      <c r="J101" s="215">
        <f>J151</f>
        <v>0</v>
      </c>
      <c r="K101" s="211"/>
      <c r="L101" s="21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10"/>
      <c r="C102" s="211"/>
      <c r="D102" s="212" t="s">
        <v>1501</v>
      </c>
      <c r="E102" s="213"/>
      <c r="F102" s="213"/>
      <c r="G102" s="213"/>
      <c r="H102" s="213"/>
      <c r="I102" s="214"/>
      <c r="J102" s="215">
        <f>J156</f>
        <v>0</v>
      </c>
      <c r="K102" s="211"/>
      <c r="L102" s="21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10"/>
      <c r="C103" s="211"/>
      <c r="D103" s="212" t="s">
        <v>1502</v>
      </c>
      <c r="E103" s="213"/>
      <c r="F103" s="213"/>
      <c r="G103" s="213"/>
      <c r="H103" s="213"/>
      <c r="I103" s="214"/>
      <c r="J103" s="215">
        <f>J159</f>
        <v>0</v>
      </c>
      <c r="K103" s="211"/>
      <c r="L103" s="216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10"/>
      <c r="C104" s="211"/>
      <c r="D104" s="212" t="s">
        <v>1503</v>
      </c>
      <c r="E104" s="213"/>
      <c r="F104" s="213"/>
      <c r="G104" s="213"/>
      <c r="H104" s="213"/>
      <c r="I104" s="214"/>
      <c r="J104" s="215">
        <f>J163</f>
        <v>0</v>
      </c>
      <c r="K104" s="211"/>
      <c r="L104" s="21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10"/>
      <c r="C105" s="211"/>
      <c r="D105" s="212" t="s">
        <v>1504</v>
      </c>
      <c r="E105" s="213"/>
      <c r="F105" s="213"/>
      <c r="G105" s="213"/>
      <c r="H105" s="213"/>
      <c r="I105" s="214"/>
      <c r="J105" s="215">
        <f>J165</f>
        <v>0</v>
      </c>
      <c r="K105" s="211"/>
      <c r="L105" s="216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10"/>
      <c r="C106" s="211"/>
      <c r="D106" s="212" t="s">
        <v>1505</v>
      </c>
      <c r="E106" s="213"/>
      <c r="F106" s="213"/>
      <c r="G106" s="213"/>
      <c r="H106" s="213"/>
      <c r="I106" s="214"/>
      <c r="J106" s="215">
        <f>J167</f>
        <v>0</v>
      </c>
      <c r="K106" s="211"/>
      <c r="L106" s="216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10"/>
      <c r="C107" s="211"/>
      <c r="D107" s="212" t="s">
        <v>1501</v>
      </c>
      <c r="E107" s="213"/>
      <c r="F107" s="213"/>
      <c r="G107" s="213"/>
      <c r="H107" s="213"/>
      <c r="I107" s="214"/>
      <c r="J107" s="215">
        <f>J169</f>
        <v>0</v>
      </c>
      <c r="K107" s="211"/>
      <c r="L107" s="216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2" customFormat="1" ht="21.8" customHeight="1">
      <c r="A108" s="39"/>
      <c r="B108" s="40"/>
      <c r="C108" s="41"/>
      <c r="D108" s="41"/>
      <c r="E108" s="41"/>
      <c r="F108" s="41"/>
      <c r="G108" s="41"/>
      <c r="H108" s="41"/>
      <c r="I108" s="160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160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9.25" customHeight="1">
      <c r="A110" s="39"/>
      <c r="B110" s="40"/>
      <c r="C110" s="209" t="s">
        <v>150</v>
      </c>
      <c r="D110" s="41"/>
      <c r="E110" s="41"/>
      <c r="F110" s="41"/>
      <c r="G110" s="41"/>
      <c r="H110" s="41"/>
      <c r="I110" s="160"/>
      <c r="J110" s="224">
        <f>ROUND(J111+J112+J113+J114+J115+J116,2)</f>
        <v>0</v>
      </c>
      <c r="K110" s="41"/>
      <c r="L110" s="64"/>
      <c r="N110" s="225" t="s">
        <v>42</v>
      </c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65" s="2" customFormat="1" ht="18" customHeight="1">
      <c r="A111" s="39"/>
      <c r="B111" s="40"/>
      <c r="C111" s="41"/>
      <c r="D111" s="145" t="s">
        <v>151</v>
      </c>
      <c r="E111" s="138"/>
      <c r="F111" s="138"/>
      <c r="G111" s="41"/>
      <c r="H111" s="41"/>
      <c r="I111" s="160"/>
      <c r="J111" s="139">
        <v>0</v>
      </c>
      <c r="K111" s="41"/>
      <c r="L111" s="226"/>
      <c r="M111" s="227"/>
      <c r="N111" s="228" t="s">
        <v>43</v>
      </c>
      <c r="O111" s="227"/>
      <c r="P111" s="227"/>
      <c r="Q111" s="227"/>
      <c r="R111" s="227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  <c r="AQ111" s="227"/>
      <c r="AR111" s="227"/>
      <c r="AS111" s="227"/>
      <c r="AT111" s="227"/>
      <c r="AU111" s="227"/>
      <c r="AV111" s="227"/>
      <c r="AW111" s="227"/>
      <c r="AX111" s="227"/>
      <c r="AY111" s="229" t="s">
        <v>152</v>
      </c>
      <c r="AZ111" s="227"/>
      <c r="BA111" s="227"/>
      <c r="BB111" s="227"/>
      <c r="BC111" s="227"/>
      <c r="BD111" s="227"/>
      <c r="BE111" s="230">
        <f>IF(N111="základní",J111,0)</f>
        <v>0</v>
      </c>
      <c r="BF111" s="230">
        <f>IF(N111="snížená",J111,0)</f>
        <v>0</v>
      </c>
      <c r="BG111" s="230">
        <f>IF(N111="zákl. přenesená",J111,0)</f>
        <v>0</v>
      </c>
      <c r="BH111" s="230">
        <f>IF(N111="sníž. přenesená",J111,0)</f>
        <v>0</v>
      </c>
      <c r="BI111" s="230">
        <f>IF(N111="nulová",J111,0)</f>
        <v>0</v>
      </c>
      <c r="BJ111" s="229" t="s">
        <v>86</v>
      </c>
      <c r="BK111" s="227"/>
      <c r="BL111" s="227"/>
      <c r="BM111" s="227"/>
    </row>
    <row r="112" spans="1:65" s="2" customFormat="1" ht="18" customHeight="1">
      <c r="A112" s="39"/>
      <c r="B112" s="40"/>
      <c r="C112" s="41"/>
      <c r="D112" s="145" t="s">
        <v>153</v>
      </c>
      <c r="E112" s="138"/>
      <c r="F112" s="138"/>
      <c r="G112" s="41"/>
      <c r="H112" s="41"/>
      <c r="I112" s="160"/>
      <c r="J112" s="139">
        <v>0</v>
      </c>
      <c r="K112" s="41"/>
      <c r="L112" s="226"/>
      <c r="M112" s="227"/>
      <c r="N112" s="228" t="s">
        <v>43</v>
      </c>
      <c r="O112" s="227"/>
      <c r="P112" s="227"/>
      <c r="Q112" s="227"/>
      <c r="R112" s="227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227"/>
      <c r="AG112" s="227"/>
      <c r="AH112" s="227"/>
      <c r="AI112" s="227"/>
      <c r="AJ112" s="227"/>
      <c r="AK112" s="227"/>
      <c r="AL112" s="227"/>
      <c r="AM112" s="227"/>
      <c r="AN112" s="227"/>
      <c r="AO112" s="227"/>
      <c r="AP112" s="227"/>
      <c r="AQ112" s="227"/>
      <c r="AR112" s="227"/>
      <c r="AS112" s="227"/>
      <c r="AT112" s="227"/>
      <c r="AU112" s="227"/>
      <c r="AV112" s="227"/>
      <c r="AW112" s="227"/>
      <c r="AX112" s="227"/>
      <c r="AY112" s="229" t="s">
        <v>152</v>
      </c>
      <c r="AZ112" s="227"/>
      <c r="BA112" s="227"/>
      <c r="BB112" s="227"/>
      <c r="BC112" s="227"/>
      <c r="BD112" s="227"/>
      <c r="BE112" s="230">
        <f>IF(N112="základní",J112,0)</f>
        <v>0</v>
      </c>
      <c r="BF112" s="230">
        <f>IF(N112="snížená",J112,0)</f>
        <v>0</v>
      </c>
      <c r="BG112" s="230">
        <f>IF(N112="zákl. přenesená",J112,0)</f>
        <v>0</v>
      </c>
      <c r="BH112" s="230">
        <f>IF(N112="sníž. přenesená",J112,0)</f>
        <v>0</v>
      </c>
      <c r="BI112" s="230">
        <f>IF(N112="nulová",J112,0)</f>
        <v>0</v>
      </c>
      <c r="BJ112" s="229" t="s">
        <v>86</v>
      </c>
      <c r="BK112" s="227"/>
      <c r="BL112" s="227"/>
      <c r="BM112" s="227"/>
    </row>
    <row r="113" spans="1:65" s="2" customFormat="1" ht="18" customHeight="1">
      <c r="A113" s="39"/>
      <c r="B113" s="40"/>
      <c r="C113" s="41"/>
      <c r="D113" s="145" t="s">
        <v>154</v>
      </c>
      <c r="E113" s="138"/>
      <c r="F113" s="138"/>
      <c r="G113" s="41"/>
      <c r="H113" s="41"/>
      <c r="I113" s="160"/>
      <c r="J113" s="139">
        <v>0</v>
      </c>
      <c r="K113" s="41"/>
      <c r="L113" s="226"/>
      <c r="M113" s="227"/>
      <c r="N113" s="228" t="s">
        <v>43</v>
      </c>
      <c r="O113" s="227"/>
      <c r="P113" s="227"/>
      <c r="Q113" s="227"/>
      <c r="R113" s="227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227"/>
      <c r="AG113" s="227"/>
      <c r="AH113" s="227"/>
      <c r="AI113" s="227"/>
      <c r="AJ113" s="227"/>
      <c r="AK113" s="227"/>
      <c r="AL113" s="227"/>
      <c r="AM113" s="227"/>
      <c r="AN113" s="227"/>
      <c r="AO113" s="227"/>
      <c r="AP113" s="227"/>
      <c r="AQ113" s="227"/>
      <c r="AR113" s="227"/>
      <c r="AS113" s="227"/>
      <c r="AT113" s="227"/>
      <c r="AU113" s="227"/>
      <c r="AV113" s="227"/>
      <c r="AW113" s="227"/>
      <c r="AX113" s="227"/>
      <c r="AY113" s="229" t="s">
        <v>152</v>
      </c>
      <c r="AZ113" s="227"/>
      <c r="BA113" s="227"/>
      <c r="BB113" s="227"/>
      <c r="BC113" s="227"/>
      <c r="BD113" s="227"/>
      <c r="BE113" s="230">
        <f>IF(N113="základní",J113,0)</f>
        <v>0</v>
      </c>
      <c r="BF113" s="230">
        <f>IF(N113="snížená",J113,0)</f>
        <v>0</v>
      </c>
      <c r="BG113" s="230">
        <f>IF(N113="zákl. přenesená",J113,0)</f>
        <v>0</v>
      </c>
      <c r="BH113" s="230">
        <f>IF(N113="sníž. přenesená",J113,0)</f>
        <v>0</v>
      </c>
      <c r="BI113" s="230">
        <f>IF(N113="nulová",J113,0)</f>
        <v>0</v>
      </c>
      <c r="BJ113" s="229" t="s">
        <v>86</v>
      </c>
      <c r="BK113" s="227"/>
      <c r="BL113" s="227"/>
      <c r="BM113" s="227"/>
    </row>
    <row r="114" spans="1:65" s="2" customFormat="1" ht="18" customHeight="1">
      <c r="A114" s="39"/>
      <c r="B114" s="40"/>
      <c r="C114" s="41"/>
      <c r="D114" s="145" t="s">
        <v>155</v>
      </c>
      <c r="E114" s="138"/>
      <c r="F114" s="138"/>
      <c r="G114" s="41"/>
      <c r="H114" s="41"/>
      <c r="I114" s="160"/>
      <c r="J114" s="139">
        <v>0</v>
      </c>
      <c r="K114" s="41"/>
      <c r="L114" s="226"/>
      <c r="M114" s="227"/>
      <c r="N114" s="228" t="s">
        <v>43</v>
      </c>
      <c r="O114" s="227"/>
      <c r="P114" s="227"/>
      <c r="Q114" s="227"/>
      <c r="R114" s="227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227"/>
      <c r="AG114" s="227"/>
      <c r="AH114" s="227"/>
      <c r="AI114" s="227"/>
      <c r="AJ114" s="227"/>
      <c r="AK114" s="227"/>
      <c r="AL114" s="227"/>
      <c r="AM114" s="227"/>
      <c r="AN114" s="227"/>
      <c r="AO114" s="227"/>
      <c r="AP114" s="227"/>
      <c r="AQ114" s="227"/>
      <c r="AR114" s="227"/>
      <c r="AS114" s="227"/>
      <c r="AT114" s="227"/>
      <c r="AU114" s="227"/>
      <c r="AV114" s="227"/>
      <c r="AW114" s="227"/>
      <c r="AX114" s="227"/>
      <c r="AY114" s="229" t="s">
        <v>152</v>
      </c>
      <c r="AZ114" s="227"/>
      <c r="BA114" s="227"/>
      <c r="BB114" s="227"/>
      <c r="BC114" s="227"/>
      <c r="BD114" s="227"/>
      <c r="BE114" s="230">
        <f>IF(N114="základní",J114,0)</f>
        <v>0</v>
      </c>
      <c r="BF114" s="230">
        <f>IF(N114="snížená",J114,0)</f>
        <v>0</v>
      </c>
      <c r="BG114" s="230">
        <f>IF(N114="zákl. přenesená",J114,0)</f>
        <v>0</v>
      </c>
      <c r="BH114" s="230">
        <f>IF(N114="sníž. přenesená",J114,0)</f>
        <v>0</v>
      </c>
      <c r="BI114" s="230">
        <f>IF(N114="nulová",J114,0)</f>
        <v>0</v>
      </c>
      <c r="BJ114" s="229" t="s">
        <v>86</v>
      </c>
      <c r="BK114" s="227"/>
      <c r="BL114" s="227"/>
      <c r="BM114" s="227"/>
    </row>
    <row r="115" spans="1:65" s="2" customFormat="1" ht="18" customHeight="1">
      <c r="A115" s="39"/>
      <c r="B115" s="40"/>
      <c r="C115" s="41"/>
      <c r="D115" s="145" t="s">
        <v>156</v>
      </c>
      <c r="E115" s="138"/>
      <c r="F115" s="138"/>
      <c r="G115" s="41"/>
      <c r="H115" s="41"/>
      <c r="I115" s="160"/>
      <c r="J115" s="139">
        <v>0</v>
      </c>
      <c r="K115" s="41"/>
      <c r="L115" s="226"/>
      <c r="M115" s="227"/>
      <c r="N115" s="228" t="s">
        <v>43</v>
      </c>
      <c r="O115" s="227"/>
      <c r="P115" s="227"/>
      <c r="Q115" s="227"/>
      <c r="R115" s="227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227"/>
      <c r="AG115" s="227"/>
      <c r="AH115" s="227"/>
      <c r="AI115" s="227"/>
      <c r="AJ115" s="227"/>
      <c r="AK115" s="227"/>
      <c r="AL115" s="227"/>
      <c r="AM115" s="227"/>
      <c r="AN115" s="227"/>
      <c r="AO115" s="227"/>
      <c r="AP115" s="227"/>
      <c r="AQ115" s="227"/>
      <c r="AR115" s="227"/>
      <c r="AS115" s="227"/>
      <c r="AT115" s="227"/>
      <c r="AU115" s="227"/>
      <c r="AV115" s="227"/>
      <c r="AW115" s="227"/>
      <c r="AX115" s="227"/>
      <c r="AY115" s="229" t="s">
        <v>152</v>
      </c>
      <c r="AZ115" s="227"/>
      <c r="BA115" s="227"/>
      <c r="BB115" s="227"/>
      <c r="BC115" s="227"/>
      <c r="BD115" s="227"/>
      <c r="BE115" s="230">
        <f>IF(N115="základní",J115,0)</f>
        <v>0</v>
      </c>
      <c r="BF115" s="230">
        <f>IF(N115="snížená",J115,0)</f>
        <v>0</v>
      </c>
      <c r="BG115" s="230">
        <f>IF(N115="zákl. přenesená",J115,0)</f>
        <v>0</v>
      </c>
      <c r="BH115" s="230">
        <f>IF(N115="sníž. přenesená",J115,0)</f>
        <v>0</v>
      </c>
      <c r="BI115" s="230">
        <f>IF(N115="nulová",J115,0)</f>
        <v>0</v>
      </c>
      <c r="BJ115" s="229" t="s">
        <v>86</v>
      </c>
      <c r="BK115" s="227"/>
      <c r="BL115" s="227"/>
      <c r="BM115" s="227"/>
    </row>
    <row r="116" spans="1:65" s="2" customFormat="1" ht="18" customHeight="1">
      <c r="A116" s="39"/>
      <c r="B116" s="40"/>
      <c r="C116" s="41"/>
      <c r="D116" s="138" t="s">
        <v>157</v>
      </c>
      <c r="E116" s="41"/>
      <c r="F116" s="41"/>
      <c r="G116" s="41"/>
      <c r="H116" s="41"/>
      <c r="I116" s="160"/>
      <c r="J116" s="139">
        <f>ROUND(J30*T116,2)</f>
        <v>0</v>
      </c>
      <c r="K116" s="41"/>
      <c r="L116" s="226"/>
      <c r="M116" s="227"/>
      <c r="N116" s="228" t="s">
        <v>43</v>
      </c>
      <c r="O116" s="227"/>
      <c r="P116" s="227"/>
      <c r="Q116" s="227"/>
      <c r="R116" s="227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227"/>
      <c r="AG116" s="227"/>
      <c r="AH116" s="227"/>
      <c r="AI116" s="227"/>
      <c r="AJ116" s="227"/>
      <c r="AK116" s="227"/>
      <c r="AL116" s="227"/>
      <c r="AM116" s="227"/>
      <c r="AN116" s="227"/>
      <c r="AO116" s="227"/>
      <c r="AP116" s="227"/>
      <c r="AQ116" s="227"/>
      <c r="AR116" s="227"/>
      <c r="AS116" s="227"/>
      <c r="AT116" s="227"/>
      <c r="AU116" s="227"/>
      <c r="AV116" s="227"/>
      <c r="AW116" s="227"/>
      <c r="AX116" s="227"/>
      <c r="AY116" s="229" t="s">
        <v>158</v>
      </c>
      <c r="AZ116" s="227"/>
      <c r="BA116" s="227"/>
      <c r="BB116" s="227"/>
      <c r="BC116" s="227"/>
      <c r="BD116" s="227"/>
      <c r="BE116" s="230">
        <f>IF(N116="základní",J116,0)</f>
        <v>0</v>
      </c>
      <c r="BF116" s="230">
        <f>IF(N116="snížená",J116,0)</f>
        <v>0</v>
      </c>
      <c r="BG116" s="230">
        <f>IF(N116="zákl. přenesená",J116,0)</f>
        <v>0</v>
      </c>
      <c r="BH116" s="230">
        <f>IF(N116="sníž. přenesená",J116,0)</f>
        <v>0</v>
      </c>
      <c r="BI116" s="230">
        <f>IF(N116="nulová",J116,0)</f>
        <v>0</v>
      </c>
      <c r="BJ116" s="229" t="s">
        <v>86</v>
      </c>
      <c r="BK116" s="227"/>
      <c r="BL116" s="227"/>
      <c r="BM116" s="227"/>
    </row>
    <row r="117" spans="1:31" s="2" customFormat="1" ht="12">
      <c r="A117" s="39"/>
      <c r="B117" s="40"/>
      <c r="C117" s="41"/>
      <c r="D117" s="41"/>
      <c r="E117" s="41"/>
      <c r="F117" s="41"/>
      <c r="G117" s="41"/>
      <c r="H117" s="41"/>
      <c r="I117" s="160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9.25" customHeight="1">
      <c r="A118" s="39"/>
      <c r="B118" s="40"/>
      <c r="C118" s="149" t="s">
        <v>115</v>
      </c>
      <c r="D118" s="150"/>
      <c r="E118" s="150"/>
      <c r="F118" s="150"/>
      <c r="G118" s="150"/>
      <c r="H118" s="150"/>
      <c r="I118" s="207"/>
      <c r="J118" s="151">
        <f>ROUND(J96+J110,2)</f>
        <v>0</v>
      </c>
      <c r="K118" s="150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67"/>
      <c r="C119" s="68"/>
      <c r="D119" s="68"/>
      <c r="E119" s="68"/>
      <c r="F119" s="68"/>
      <c r="G119" s="68"/>
      <c r="H119" s="68"/>
      <c r="I119" s="201"/>
      <c r="J119" s="68"/>
      <c r="K119" s="68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3" spans="1:31" s="2" customFormat="1" ht="6.95" customHeight="1">
      <c r="A123" s="39"/>
      <c r="B123" s="69"/>
      <c r="C123" s="70"/>
      <c r="D123" s="70"/>
      <c r="E123" s="70"/>
      <c r="F123" s="70"/>
      <c r="G123" s="70"/>
      <c r="H123" s="70"/>
      <c r="I123" s="204"/>
      <c r="J123" s="70"/>
      <c r="K123" s="70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24.95" customHeight="1">
      <c r="A124" s="39"/>
      <c r="B124" s="40"/>
      <c r="C124" s="22" t="s">
        <v>159</v>
      </c>
      <c r="D124" s="41"/>
      <c r="E124" s="41"/>
      <c r="F124" s="41"/>
      <c r="G124" s="41"/>
      <c r="H124" s="41"/>
      <c r="I124" s="160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160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1" t="s">
        <v>16</v>
      </c>
      <c r="D126" s="41"/>
      <c r="E126" s="41"/>
      <c r="F126" s="41"/>
      <c r="G126" s="41"/>
      <c r="H126" s="41"/>
      <c r="I126" s="160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6.5" customHeight="1">
      <c r="A127" s="39"/>
      <c r="B127" s="40"/>
      <c r="C127" s="41"/>
      <c r="D127" s="41"/>
      <c r="E127" s="205" t="str">
        <f>E7</f>
        <v>Stavební úpravy podkroví ZŠ Kostelní Lhota</v>
      </c>
      <c r="F127" s="31"/>
      <c r="G127" s="31"/>
      <c r="H127" s="31"/>
      <c r="I127" s="160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2" customHeight="1">
      <c r="A128" s="39"/>
      <c r="B128" s="40"/>
      <c r="C128" s="31" t="s">
        <v>117</v>
      </c>
      <c r="D128" s="41"/>
      <c r="E128" s="41"/>
      <c r="F128" s="41"/>
      <c r="G128" s="41"/>
      <c r="H128" s="41"/>
      <c r="I128" s="160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6.5" customHeight="1">
      <c r="A129" s="39"/>
      <c r="B129" s="40"/>
      <c r="C129" s="41"/>
      <c r="D129" s="41"/>
      <c r="E129" s="77" t="str">
        <f>E9</f>
        <v>03 - Elektroinstalace - montáž</v>
      </c>
      <c r="F129" s="41"/>
      <c r="G129" s="41"/>
      <c r="H129" s="41"/>
      <c r="I129" s="160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6.95" customHeight="1">
      <c r="A130" s="39"/>
      <c r="B130" s="40"/>
      <c r="C130" s="41"/>
      <c r="D130" s="41"/>
      <c r="E130" s="41"/>
      <c r="F130" s="41"/>
      <c r="G130" s="41"/>
      <c r="H130" s="41"/>
      <c r="I130" s="160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2" customHeight="1">
      <c r="A131" s="39"/>
      <c r="B131" s="40"/>
      <c r="C131" s="31" t="s">
        <v>20</v>
      </c>
      <c r="D131" s="41"/>
      <c r="E131" s="41"/>
      <c r="F131" s="26" t="str">
        <f>F12</f>
        <v xml:space="preserve"> </v>
      </c>
      <c r="G131" s="41"/>
      <c r="H131" s="41"/>
      <c r="I131" s="163" t="s">
        <v>22</v>
      </c>
      <c r="J131" s="80" t="str">
        <f>IF(J12="","",J12)</f>
        <v>11. 2. 2019</v>
      </c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6.95" customHeight="1">
      <c r="A132" s="39"/>
      <c r="B132" s="40"/>
      <c r="C132" s="41"/>
      <c r="D132" s="41"/>
      <c r="E132" s="41"/>
      <c r="F132" s="41"/>
      <c r="G132" s="41"/>
      <c r="H132" s="41"/>
      <c r="I132" s="160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5.15" customHeight="1">
      <c r="A133" s="39"/>
      <c r="B133" s="40"/>
      <c r="C133" s="31" t="s">
        <v>24</v>
      </c>
      <c r="D133" s="41"/>
      <c r="E133" s="41"/>
      <c r="F133" s="26" t="str">
        <f>E15</f>
        <v>Obec Kostelní Lhota, Kostelní Lhota 6, Sadská</v>
      </c>
      <c r="G133" s="41"/>
      <c r="H133" s="41"/>
      <c r="I133" s="163" t="s">
        <v>30</v>
      </c>
      <c r="J133" s="35" t="str">
        <f>E21</f>
        <v>atelier 322 s.r.o.</v>
      </c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25.65" customHeight="1">
      <c r="A134" s="39"/>
      <c r="B134" s="40"/>
      <c r="C134" s="31" t="s">
        <v>28</v>
      </c>
      <c r="D134" s="41"/>
      <c r="E134" s="41"/>
      <c r="F134" s="26" t="str">
        <f>IF(E18="","",E18)</f>
        <v>Vyplň údaj</v>
      </c>
      <c r="G134" s="41"/>
      <c r="H134" s="41"/>
      <c r="I134" s="163" t="s">
        <v>33</v>
      </c>
      <c r="J134" s="35" t="str">
        <f>E24</f>
        <v>Kadeřábek, KFJ s.r.o.</v>
      </c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10.3" customHeight="1">
      <c r="A135" s="39"/>
      <c r="B135" s="40"/>
      <c r="C135" s="41"/>
      <c r="D135" s="41"/>
      <c r="E135" s="41"/>
      <c r="F135" s="41"/>
      <c r="G135" s="41"/>
      <c r="H135" s="41"/>
      <c r="I135" s="160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11" customFormat="1" ht="29.25" customHeight="1">
      <c r="A136" s="231"/>
      <c r="B136" s="232"/>
      <c r="C136" s="233" t="s">
        <v>160</v>
      </c>
      <c r="D136" s="234" t="s">
        <v>63</v>
      </c>
      <c r="E136" s="234" t="s">
        <v>59</v>
      </c>
      <c r="F136" s="234" t="s">
        <v>60</v>
      </c>
      <c r="G136" s="234" t="s">
        <v>161</v>
      </c>
      <c r="H136" s="234" t="s">
        <v>162</v>
      </c>
      <c r="I136" s="235" t="s">
        <v>163</v>
      </c>
      <c r="J136" s="236" t="s">
        <v>122</v>
      </c>
      <c r="K136" s="237" t="s">
        <v>164</v>
      </c>
      <c r="L136" s="238"/>
      <c r="M136" s="101" t="s">
        <v>1</v>
      </c>
      <c r="N136" s="102" t="s">
        <v>42</v>
      </c>
      <c r="O136" s="102" t="s">
        <v>165</v>
      </c>
      <c r="P136" s="102" t="s">
        <v>166</v>
      </c>
      <c r="Q136" s="102" t="s">
        <v>167</v>
      </c>
      <c r="R136" s="102" t="s">
        <v>168</v>
      </c>
      <c r="S136" s="102" t="s">
        <v>169</v>
      </c>
      <c r="T136" s="103" t="s">
        <v>170</v>
      </c>
      <c r="U136" s="231"/>
      <c r="V136" s="231"/>
      <c r="W136" s="231"/>
      <c r="X136" s="231"/>
      <c r="Y136" s="231"/>
      <c r="Z136" s="231"/>
      <c r="AA136" s="231"/>
      <c r="AB136" s="231"/>
      <c r="AC136" s="231"/>
      <c r="AD136" s="231"/>
      <c r="AE136" s="231"/>
    </row>
    <row r="137" spans="1:63" s="2" customFormat="1" ht="22.8" customHeight="1">
      <c r="A137" s="39"/>
      <c r="B137" s="40"/>
      <c r="C137" s="108" t="s">
        <v>171</v>
      </c>
      <c r="D137" s="41"/>
      <c r="E137" s="41"/>
      <c r="F137" s="41"/>
      <c r="G137" s="41"/>
      <c r="H137" s="41"/>
      <c r="I137" s="160"/>
      <c r="J137" s="239">
        <f>BK137</f>
        <v>0</v>
      </c>
      <c r="K137" s="41"/>
      <c r="L137" s="42"/>
      <c r="M137" s="104"/>
      <c r="N137" s="240"/>
      <c r="O137" s="105"/>
      <c r="P137" s="241">
        <f>P138+P141+P145+P147+P151+P156+P159+P163+P165+P167+P169</f>
        <v>0</v>
      </c>
      <c r="Q137" s="105"/>
      <c r="R137" s="241">
        <f>R138+R141+R145+R147+R151+R156+R159+R163+R165+R167+R169</f>
        <v>0</v>
      </c>
      <c r="S137" s="105"/>
      <c r="T137" s="242">
        <f>T138+T141+T145+T147+T151+T156+T159+T163+T165+T167+T169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6" t="s">
        <v>77</v>
      </c>
      <c r="AU137" s="16" t="s">
        <v>124</v>
      </c>
      <c r="BK137" s="243">
        <f>BK138+BK141+BK145+BK147+BK151+BK156+BK159+BK163+BK165+BK167+BK169</f>
        <v>0</v>
      </c>
    </row>
    <row r="138" spans="1:63" s="12" customFormat="1" ht="25.9" customHeight="1">
      <c r="A138" s="12"/>
      <c r="B138" s="244"/>
      <c r="C138" s="245"/>
      <c r="D138" s="246" t="s">
        <v>77</v>
      </c>
      <c r="E138" s="247" t="s">
        <v>1400</v>
      </c>
      <c r="F138" s="247" t="s">
        <v>1506</v>
      </c>
      <c r="G138" s="245"/>
      <c r="H138" s="245"/>
      <c r="I138" s="248"/>
      <c r="J138" s="249">
        <f>BK138</f>
        <v>0</v>
      </c>
      <c r="K138" s="245"/>
      <c r="L138" s="250"/>
      <c r="M138" s="251"/>
      <c r="N138" s="252"/>
      <c r="O138" s="252"/>
      <c r="P138" s="253">
        <f>SUM(P139:P140)</f>
        <v>0</v>
      </c>
      <c r="Q138" s="252"/>
      <c r="R138" s="253">
        <f>SUM(R139:R140)</f>
        <v>0</v>
      </c>
      <c r="S138" s="252"/>
      <c r="T138" s="254">
        <f>SUM(T139:T140)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55" t="s">
        <v>86</v>
      </c>
      <c r="AT138" s="256" t="s">
        <v>77</v>
      </c>
      <c r="AU138" s="256" t="s">
        <v>78</v>
      </c>
      <c r="AY138" s="255" t="s">
        <v>174</v>
      </c>
      <c r="BK138" s="257">
        <f>SUM(BK139:BK140)</f>
        <v>0</v>
      </c>
    </row>
    <row r="139" spans="1:65" s="2" customFormat="1" ht="16.5" customHeight="1">
      <c r="A139" s="39"/>
      <c r="B139" s="40"/>
      <c r="C139" s="260" t="s">
        <v>86</v>
      </c>
      <c r="D139" s="260" t="s">
        <v>176</v>
      </c>
      <c r="E139" s="261" t="s">
        <v>1507</v>
      </c>
      <c r="F139" s="262" t="s">
        <v>1508</v>
      </c>
      <c r="G139" s="263" t="s">
        <v>1509</v>
      </c>
      <c r="H139" s="264">
        <v>3</v>
      </c>
      <c r="I139" s="265"/>
      <c r="J139" s="266">
        <f>ROUND(I139*H139,2)</f>
        <v>0</v>
      </c>
      <c r="K139" s="267"/>
      <c r="L139" s="42"/>
      <c r="M139" s="268" t="s">
        <v>1</v>
      </c>
      <c r="N139" s="269" t="s">
        <v>43</v>
      </c>
      <c r="O139" s="92"/>
      <c r="P139" s="270">
        <f>O139*H139</f>
        <v>0</v>
      </c>
      <c r="Q139" s="270">
        <v>0</v>
      </c>
      <c r="R139" s="270">
        <f>Q139*H139</f>
        <v>0</v>
      </c>
      <c r="S139" s="270">
        <v>0</v>
      </c>
      <c r="T139" s="27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72" t="s">
        <v>180</v>
      </c>
      <c r="AT139" s="272" t="s">
        <v>176</v>
      </c>
      <c r="AU139" s="272" t="s">
        <v>86</v>
      </c>
      <c r="AY139" s="16" t="s">
        <v>174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6" t="s">
        <v>86</v>
      </c>
      <c r="BK139" s="144">
        <f>ROUND(I139*H139,2)</f>
        <v>0</v>
      </c>
      <c r="BL139" s="16" t="s">
        <v>180</v>
      </c>
      <c r="BM139" s="272" t="s">
        <v>88</v>
      </c>
    </row>
    <row r="140" spans="1:65" s="2" customFormat="1" ht="21.75" customHeight="1">
      <c r="A140" s="39"/>
      <c r="B140" s="40"/>
      <c r="C140" s="260" t="s">
        <v>88</v>
      </c>
      <c r="D140" s="260" t="s">
        <v>176</v>
      </c>
      <c r="E140" s="261" t="s">
        <v>1510</v>
      </c>
      <c r="F140" s="262" t="s">
        <v>1511</v>
      </c>
      <c r="G140" s="263" t="s">
        <v>297</v>
      </c>
      <c r="H140" s="264">
        <v>50</v>
      </c>
      <c r="I140" s="265"/>
      <c r="J140" s="266">
        <f>ROUND(I140*H140,2)</f>
        <v>0</v>
      </c>
      <c r="K140" s="267"/>
      <c r="L140" s="42"/>
      <c r="M140" s="268" t="s">
        <v>1</v>
      </c>
      <c r="N140" s="269" t="s">
        <v>43</v>
      </c>
      <c r="O140" s="92"/>
      <c r="P140" s="270">
        <f>O140*H140</f>
        <v>0</v>
      </c>
      <c r="Q140" s="270">
        <v>0</v>
      </c>
      <c r="R140" s="270">
        <f>Q140*H140</f>
        <v>0</v>
      </c>
      <c r="S140" s="270">
        <v>0</v>
      </c>
      <c r="T140" s="27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72" t="s">
        <v>180</v>
      </c>
      <c r="AT140" s="272" t="s">
        <v>176</v>
      </c>
      <c r="AU140" s="272" t="s">
        <v>86</v>
      </c>
      <c r="AY140" s="16" t="s">
        <v>174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6" t="s">
        <v>86</v>
      </c>
      <c r="BK140" s="144">
        <f>ROUND(I140*H140,2)</f>
        <v>0</v>
      </c>
      <c r="BL140" s="16" t="s">
        <v>180</v>
      </c>
      <c r="BM140" s="272" t="s">
        <v>180</v>
      </c>
    </row>
    <row r="141" spans="1:63" s="12" customFormat="1" ht="25.9" customHeight="1">
      <c r="A141" s="12"/>
      <c r="B141" s="244"/>
      <c r="C141" s="245"/>
      <c r="D141" s="246" t="s">
        <v>77</v>
      </c>
      <c r="E141" s="247" t="s">
        <v>1412</v>
      </c>
      <c r="F141" s="247" t="s">
        <v>1512</v>
      </c>
      <c r="G141" s="245"/>
      <c r="H141" s="245"/>
      <c r="I141" s="248"/>
      <c r="J141" s="249">
        <f>BK141</f>
        <v>0</v>
      </c>
      <c r="K141" s="245"/>
      <c r="L141" s="250"/>
      <c r="M141" s="251"/>
      <c r="N141" s="252"/>
      <c r="O141" s="252"/>
      <c r="P141" s="253">
        <f>SUM(P142:P144)</f>
        <v>0</v>
      </c>
      <c r="Q141" s="252"/>
      <c r="R141" s="253">
        <f>SUM(R142:R144)</f>
        <v>0</v>
      </c>
      <c r="S141" s="252"/>
      <c r="T141" s="254">
        <f>SUM(T142:T144)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55" t="s">
        <v>86</v>
      </c>
      <c r="AT141" s="256" t="s">
        <v>77</v>
      </c>
      <c r="AU141" s="256" t="s">
        <v>78</v>
      </c>
      <c r="AY141" s="255" t="s">
        <v>174</v>
      </c>
      <c r="BK141" s="257">
        <f>SUM(BK142:BK144)</f>
        <v>0</v>
      </c>
    </row>
    <row r="142" spans="1:65" s="2" customFormat="1" ht="16.5" customHeight="1">
      <c r="A142" s="39"/>
      <c r="B142" s="40"/>
      <c r="C142" s="260" t="s">
        <v>190</v>
      </c>
      <c r="D142" s="260" t="s">
        <v>176</v>
      </c>
      <c r="E142" s="261" t="s">
        <v>1513</v>
      </c>
      <c r="F142" s="262" t="s">
        <v>1514</v>
      </c>
      <c r="G142" s="263" t="s">
        <v>1509</v>
      </c>
      <c r="H142" s="264">
        <v>470</v>
      </c>
      <c r="I142" s="265"/>
      <c r="J142" s="266">
        <f>ROUND(I142*H142,2)</f>
        <v>0</v>
      </c>
      <c r="K142" s="267"/>
      <c r="L142" s="42"/>
      <c r="M142" s="268" t="s">
        <v>1</v>
      </c>
      <c r="N142" s="269" t="s">
        <v>43</v>
      </c>
      <c r="O142" s="92"/>
      <c r="P142" s="270">
        <f>O142*H142</f>
        <v>0</v>
      </c>
      <c r="Q142" s="270">
        <v>0</v>
      </c>
      <c r="R142" s="270">
        <f>Q142*H142</f>
        <v>0</v>
      </c>
      <c r="S142" s="270">
        <v>0</v>
      </c>
      <c r="T142" s="27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72" t="s">
        <v>180</v>
      </c>
      <c r="AT142" s="272" t="s">
        <v>176</v>
      </c>
      <c r="AU142" s="272" t="s">
        <v>86</v>
      </c>
      <c r="AY142" s="16" t="s">
        <v>174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16" t="s">
        <v>86</v>
      </c>
      <c r="BK142" s="144">
        <f>ROUND(I142*H142,2)</f>
        <v>0</v>
      </c>
      <c r="BL142" s="16" t="s">
        <v>180</v>
      </c>
      <c r="BM142" s="272" t="s">
        <v>206</v>
      </c>
    </row>
    <row r="143" spans="1:65" s="2" customFormat="1" ht="16.5" customHeight="1">
      <c r="A143" s="39"/>
      <c r="B143" s="40"/>
      <c r="C143" s="260" t="s">
        <v>180</v>
      </c>
      <c r="D143" s="260" t="s">
        <v>176</v>
      </c>
      <c r="E143" s="261" t="s">
        <v>1515</v>
      </c>
      <c r="F143" s="262" t="s">
        <v>1516</v>
      </c>
      <c r="G143" s="263" t="s">
        <v>1509</v>
      </c>
      <c r="H143" s="264">
        <v>302</v>
      </c>
      <c r="I143" s="265"/>
      <c r="J143" s="266">
        <f>ROUND(I143*H143,2)</f>
        <v>0</v>
      </c>
      <c r="K143" s="267"/>
      <c r="L143" s="42"/>
      <c r="M143" s="268" t="s">
        <v>1</v>
      </c>
      <c r="N143" s="269" t="s">
        <v>43</v>
      </c>
      <c r="O143" s="92"/>
      <c r="P143" s="270">
        <f>O143*H143</f>
        <v>0</v>
      </c>
      <c r="Q143" s="270">
        <v>0</v>
      </c>
      <c r="R143" s="270">
        <f>Q143*H143</f>
        <v>0</v>
      </c>
      <c r="S143" s="270">
        <v>0</v>
      </c>
      <c r="T143" s="27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72" t="s">
        <v>180</v>
      </c>
      <c r="AT143" s="272" t="s">
        <v>176</v>
      </c>
      <c r="AU143" s="272" t="s">
        <v>86</v>
      </c>
      <c r="AY143" s="16" t="s">
        <v>174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16" t="s">
        <v>86</v>
      </c>
      <c r="BK143" s="144">
        <f>ROUND(I143*H143,2)</f>
        <v>0</v>
      </c>
      <c r="BL143" s="16" t="s">
        <v>180</v>
      </c>
      <c r="BM143" s="272" t="s">
        <v>203</v>
      </c>
    </row>
    <row r="144" spans="1:65" s="2" customFormat="1" ht="16.5" customHeight="1">
      <c r="A144" s="39"/>
      <c r="B144" s="40"/>
      <c r="C144" s="260" t="s">
        <v>198</v>
      </c>
      <c r="D144" s="260" t="s">
        <v>176</v>
      </c>
      <c r="E144" s="261" t="s">
        <v>1517</v>
      </c>
      <c r="F144" s="262" t="s">
        <v>1518</v>
      </c>
      <c r="G144" s="263" t="s">
        <v>1509</v>
      </c>
      <c r="H144" s="264">
        <v>145</v>
      </c>
      <c r="I144" s="265"/>
      <c r="J144" s="266">
        <f>ROUND(I144*H144,2)</f>
        <v>0</v>
      </c>
      <c r="K144" s="267"/>
      <c r="L144" s="42"/>
      <c r="M144" s="268" t="s">
        <v>1</v>
      </c>
      <c r="N144" s="269" t="s">
        <v>43</v>
      </c>
      <c r="O144" s="92"/>
      <c r="P144" s="270">
        <f>O144*H144</f>
        <v>0</v>
      </c>
      <c r="Q144" s="270">
        <v>0</v>
      </c>
      <c r="R144" s="270">
        <f>Q144*H144</f>
        <v>0</v>
      </c>
      <c r="S144" s="270">
        <v>0</v>
      </c>
      <c r="T144" s="27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72" t="s">
        <v>180</v>
      </c>
      <c r="AT144" s="272" t="s">
        <v>176</v>
      </c>
      <c r="AU144" s="272" t="s">
        <v>86</v>
      </c>
      <c r="AY144" s="16" t="s">
        <v>174</v>
      </c>
      <c r="BE144" s="144">
        <f>IF(N144="základní",J144,0)</f>
        <v>0</v>
      </c>
      <c r="BF144" s="144">
        <f>IF(N144="snížená",J144,0)</f>
        <v>0</v>
      </c>
      <c r="BG144" s="144">
        <f>IF(N144="zákl. přenesená",J144,0)</f>
        <v>0</v>
      </c>
      <c r="BH144" s="144">
        <f>IF(N144="sníž. přenesená",J144,0)</f>
        <v>0</v>
      </c>
      <c r="BI144" s="144">
        <f>IF(N144="nulová",J144,0)</f>
        <v>0</v>
      </c>
      <c r="BJ144" s="16" t="s">
        <v>86</v>
      </c>
      <c r="BK144" s="144">
        <f>ROUND(I144*H144,2)</f>
        <v>0</v>
      </c>
      <c r="BL144" s="16" t="s">
        <v>180</v>
      </c>
      <c r="BM144" s="272" t="s">
        <v>223</v>
      </c>
    </row>
    <row r="145" spans="1:63" s="12" customFormat="1" ht="25.9" customHeight="1">
      <c r="A145" s="12"/>
      <c r="B145" s="244"/>
      <c r="C145" s="245"/>
      <c r="D145" s="246" t="s">
        <v>77</v>
      </c>
      <c r="E145" s="247" t="s">
        <v>1438</v>
      </c>
      <c r="F145" s="247" t="s">
        <v>1519</v>
      </c>
      <c r="G145" s="245"/>
      <c r="H145" s="245"/>
      <c r="I145" s="248"/>
      <c r="J145" s="249">
        <f>BK145</f>
        <v>0</v>
      </c>
      <c r="K145" s="245"/>
      <c r="L145" s="250"/>
      <c r="M145" s="251"/>
      <c r="N145" s="252"/>
      <c r="O145" s="252"/>
      <c r="P145" s="253">
        <f>P146</f>
        <v>0</v>
      </c>
      <c r="Q145" s="252"/>
      <c r="R145" s="253">
        <f>R146</f>
        <v>0</v>
      </c>
      <c r="S145" s="252"/>
      <c r="T145" s="254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55" t="s">
        <v>86</v>
      </c>
      <c r="AT145" s="256" t="s">
        <v>77</v>
      </c>
      <c r="AU145" s="256" t="s">
        <v>78</v>
      </c>
      <c r="AY145" s="255" t="s">
        <v>174</v>
      </c>
      <c r="BK145" s="257">
        <f>BK146</f>
        <v>0</v>
      </c>
    </row>
    <row r="146" spans="1:65" s="2" customFormat="1" ht="16.5" customHeight="1">
      <c r="A146" s="39"/>
      <c r="B146" s="40"/>
      <c r="C146" s="260" t="s">
        <v>206</v>
      </c>
      <c r="D146" s="260" t="s">
        <v>176</v>
      </c>
      <c r="E146" s="261" t="s">
        <v>1520</v>
      </c>
      <c r="F146" s="262" t="s">
        <v>1521</v>
      </c>
      <c r="G146" s="263" t="s">
        <v>297</v>
      </c>
      <c r="H146" s="264">
        <v>2</v>
      </c>
      <c r="I146" s="265"/>
      <c r="J146" s="266">
        <f>ROUND(I146*H146,2)</f>
        <v>0</v>
      </c>
      <c r="K146" s="267"/>
      <c r="L146" s="42"/>
      <c r="M146" s="268" t="s">
        <v>1</v>
      </c>
      <c r="N146" s="269" t="s">
        <v>43</v>
      </c>
      <c r="O146" s="92"/>
      <c r="P146" s="270">
        <f>O146*H146</f>
        <v>0</v>
      </c>
      <c r="Q146" s="270">
        <v>0</v>
      </c>
      <c r="R146" s="270">
        <f>Q146*H146</f>
        <v>0</v>
      </c>
      <c r="S146" s="270">
        <v>0</v>
      </c>
      <c r="T146" s="27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72" t="s">
        <v>180</v>
      </c>
      <c r="AT146" s="272" t="s">
        <v>176</v>
      </c>
      <c r="AU146" s="272" t="s">
        <v>86</v>
      </c>
      <c r="AY146" s="16" t="s">
        <v>174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6" t="s">
        <v>86</v>
      </c>
      <c r="BK146" s="144">
        <f>ROUND(I146*H146,2)</f>
        <v>0</v>
      </c>
      <c r="BL146" s="16" t="s">
        <v>180</v>
      </c>
      <c r="BM146" s="272" t="s">
        <v>236</v>
      </c>
    </row>
    <row r="147" spans="1:63" s="12" customFormat="1" ht="25.9" customHeight="1">
      <c r="A147" s="12"/>
      <c r="B147" s="244"/>
      <c r="C147" s="245"/>
      <c r="D147" s="246" t="s">
        <v>77</v>
      </c>
      <c r="E147" s="247" t="s">
        <v>1455</v>
      </c>
      <c r="F147" s="247" t="s">
        <v>1522</v>
      </c>
      <c r="G147" s="245"/>
      <c r="H147" s="245"/>
      <c r="I147" s="248"/>
      <c r="J147" s="249">
        <f>BK147</f>
        <v>0</v>
      </c>
      <c r="K147" s="245"/>
      <c r="L147" s="250"/>
      <c r="M147" s="251"/>
      <c r="N147" s="252"/>
      <c r="O147" s="252"/>
      <c r="P147" s="253">
        <f>SUM(P148:P150)</f>
        <v>0</v>
      </c>
      <c r="Q147" s="252"/>
      <c r="R147" s="253">
        <f>SUM(R148:R150)</f>
        <v>0</v>
      </c>
      <c r="S147" s="252"/>
      <c r="T147" s="254">
        <f>SUM(T148:T150)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55" t="s">
        <v>86</v>
      </c>
      <c r="AT147" s="256" t="s">
        <v>77</v>
      </c>
      <c r="AU147" s="256" t="s">
        <v>78</v>
      </c>
      <c r="AY147" s="255" t="s">
        <v>174</v>
      </c>
      <c r="BK147" s="257">
        <f>SUM(BK148:BK150)</f>
        <v>0</v>
      </c>
    </row>
    <row r="148" spans="1:65" s="2" customFormat="1" ht="16.5" customHeight="1">
      <c r="A148" s="39"/>
      <c r="B148" s="40"/>
      <c r="C148" s="260" t="s">
        <v>212</v>
      </c>
      <c r="D148" s="260" t="s">
        <v>176</v>
      </c>
      <c r="E148" s="261" t="s">
        <v>1523</v>
      </c>
      <c r="F148" s="262" t="s">
        <v>1524</v>
      </c>
      <c r="G148" s="263" t="s">
        <v>297</v>
      </c>
      <c r="H148" s="264">
        <v>50</v>
      </c>
      <c r="I148" s="265"/>
      <c r="J148" s="266">
        <f>ROUND(I148*H148,2)</f>
        <v>0</v>
      </c>
      <c r="K148" s="267"/>
      <c r="L148" s="42"/>
      <c r="M148" s="268" t="s">
        <v>1</v>
      </c>
      <c r="N148" s="269" t="s">
        <v>43</v>
      </c>
      <c r="O148" s="92"/>
      <c r="P148" s="270">
        <f>O148*H148</f>
        <v>0</v>
      </c>
      <c r="Q148" s="270">
        <v>0</v>
      </c>
      <c r="R148" s="270">
        <f>Q148*H148</f>
        <v>0</v>
      </c>
      <c r="S148" s="270">
        <v>0</v>
      </c>
      <c r="T148" s="27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72" t="s">
        <v>180</v>
      </c>
      <c r="AT148" s="272" t="s">
        <v>176</v>
      </c>
      <c r="AU148" s="272" t="s">
        <v>86</v>
      </c>
      <c r="AY148" s="16" t="s">
        <v>174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16" t="s">
        <v>86</v>
      </c>
      <c r="BK148" s="144">
        <f>ROUND(I148*H148,2)</f>
        <v>0</v>
      </c>
      <c r="BL148" s="16" t="s">
        <v>180</v>
      </c>
      <c r="BM148" s="272" t="s">
        <v>246</v>
      </c>
    </row>
    <row r="149" spans="1:65" s="2" customFormat="1" ht="16.5" customHeight="1">
      <c r="A149" s="39"/>
      <c r="B149" s="40"/>
      <c r="C149" s="260" t="s">
        <v>203</v>
      </c>
      <c r="D149" s="260" t="s">
        <v>176</v>
      </c>
      <c r="E149" s="261" t="s">
        <v>1525</v>
      </c>
      <c r="F149" s="262" t="s">
        <v>1526</v>
      </c>
      <c r="G149" s="263" t="s">
        <v>297</v>
      </c>
      <c r="H149" s="264">
        <v>50</v>
      </c>
      <c r="I149" s="265"/>
      <c r="J149" s="266">
        <f>ROUND(I149*H149,2)</f>
        <v>0</v>
      </c>
      <c r="K149" s="267"/>
      <c r="L149" s="42"/>
      <c r="M149" s="268" t="s">
        <v>1</v>
      </c>
      <c r="N149" s="269" t="s">
        <v>43</v>
      </c>
      <c r="O149" s="92"/>
      <c r="P149" s="270">
        <f>O149*H149</f>
        <v>0</v>
      </c>
      <c r="Q149" s="270">
        <v>0</v>
      </c>
      <c r="R149" s="270">
        <f>Q149*H149</f>
        <v>0</v>
      </c>
      <c r="S149" s="270">
        <v>0</v>
      </c>
      <c r="T149" s="27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72" t="s">
        <v>180</v>
      </c>
      <c r="AT149" s="272" t="s">
        <v>176</v>
      </c>
      <c r="AU149" s="272" t="s">
        <v>86</v>
      </c>
      <c r="AY149" s="16" t="s">
        <v>174</v>
      </c>
      <c r="BE149" s="144">
        <f>IF(N149="základní",J149,0)</f>
        <v>0</v>
      </c>
      <c r="BF149" s="144">
        <f>IF(N149="snížená",J149,0)</f>
        <v>0</v>
      </c>
      <c r="BG149" s="144">
        <f>IF(N149="zákl. přenesená",J149,0)</f>
        <v>0</v>
      </c>
      <c r="BH149" s="144">
        <f>IF(N149="sníž. přenesená",J149,0)</f>
        <v>0</v>
      </c>
      <c r="BI149" s="144">
        <f>IF(N149="nulová",J149,0)</f>
        <v>0</v>
      </c>
      <c r="BJ149" s="16" t="s">
        <v>86</v>
      </c>
      <c r="BK149" s="144">
        <f>ROUND(I149*H149,2)</f>
        <v>0</v>
      </c>
      <c r="BL149" s="16" t="s">
        <v>180</v>
      </c>
      <c r="BM149" s="272" t="s">
        <v>256</v>
      </c>
    </row>
    <row r="150" spans="1:65" s="2" customFormat="1" ht="16.5" customHeight="1">
      <c r="A150" s="39"/>
      <c r="B150" s="40"/>
      <c r="C150" s="260" t="s">
        <v>219</v>
      </c>
      <c r="D150" s="260" t="s">
        <v>176</v>
      </c>
      <c r="E150" s="261" t="s">
        <v>1527</v>
      </c>
      <c r="F150" s="262" t="s">
        <v>1528</v>
      </c>
      <c r="G150" s="263" t="s">
        <v>297</v>
      </c>
      <c r="H150" s="264">
        <v>9</v>
      </c>
      <c r="I150" s="265"/>
      <c r="J150" s="266">
        <f>ROUND(I150*H150,2)</f>
        <v>0</v>
      </c>
      <c r="K150" s="267"/>
      <c r="L150" s="42"/>
      <c r="M150" s="268" t="s">
        <v>1</v>
      </c>
      <c r="N150" s="269" t="s">
        <v>43</v>
      </c>
      <c r="O150" s="92"/>
      <c r="P150" s="270">
        <f>O150*H150</f>
        <v>0</v>
      </c>
      <c r="Q150" s="270">
        <v>0</v>
      </c>
      <c r="R150" s="270">
        <f>Q150*H150</f>
        <v>0</v>
      </c>
      <c r="S150" s="270">
        <v>0</v>
      </c>
      <c r="T150" s="27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72" t="s">
        <v>180</v>
      </c>
      <c r="AT150" s="272" t="s">
        <v>176</v>
      </c>
      <c r="AU150" s="272" t="s">
        <v>86</v>
      </c>
      <c r="AY150" s="16" t="s">
        <v>174</v>
      </c>
      <c r="BE150" s="144">
        <f>IF(N150="základní",J150,0)</f>
        <v>0</v>
      </c>
      <c r="BF150" s="144">
        <f>IF(N150="snížená",J150,0)</f>
        <v>0</v>
      </c>
      <c r="BG150" s="144">
        <f>IF(N150="zákl. přenesená",J150,0)</f>
        <v>0</v>
      </c>
      <c r="BH150" s="144">
        <f>IF(N150="sníž. přenesená",J150,0)</f>
        <v>0</v>
      </c>
      <c r="BI150" s="144">
        <f>IF(N150="nulová",J150,0)</f>
        <v>0</v>
      </c>
      <c r="BJ150" s="16" t="s">
        <v>86</v>
      </c>
      <c r="BK150" s="144">
        <f>ROUND(I150*H150,2)</f>
        <v>0</v>
      </c>
      <c r="BL150" s="16" t="s">
        <v>180</v>
      </c>
      <c r="BM150" s="272" t="s">
        <v>266</v>
      </c>
    </row>
    <row r="151" spans="1:63" s="12" customFormat="1" ht="25.9" customHeight="1">
      <c r="A151" s="12"/>
      <c r="B151" s="244"/>
      <c r="C151" s="245"/>
      <c r="D151" s="246" t="s">
        <v>77</v>
      </c>
      <c r="E151" s="247" t="s">
        <v>1471</v>
      </c>
      <c r="F151" s="247" t="s">
        <v>1529</v>
      </c>
      <c r="G151" s="245"/>
      <c r="H151" s="245"/>
      <c r="I151" s="248"/>
      <c r="J151" s="249">
        <f>BK151</f>
        <v>0</v>
      </c>
      <c r="K151" s="245"/>
      <c r="L151" s="250"/>
      <c r="M151" s="251"/>
      <c r="N151" s="252"/>
      <c r="O151" s="252"/>
      <c r="P151" s="253">
        <f>SUM(P152:P155)</f>
        <v>0</v>
      </c>
      <c r="Q151" s="252"/>
      <c r="R151" s="253">
        <f>SUM(R152:R155)</f>
        <v>0</v>
      </c>
      <c r="S151" s="252"/>
      <c r="T151" s="254">
        <f>SUM(T152:T155)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55" t="s">
        <v>86</v>
      </c>
      <c r="AT151" s="256" t="s">
        <v>77</v>
      </c>
      <c r="AU151" s="256" t="s">
        <v>78</v>
      </c>
      <c r="AY151" s="255" t="s">
        <v>174</v>
      </c>
      <c r="BK151" s="257">
        <f>SUM(BK152:BK155)</f>
        <v>0</v>
      </c>
    </row>
    <row r="152" spans="1:65" s="2" customFormat="1" ht="16.5" customHeight="1">
      <c r="A152" s="39"/>
      <c r="B152" s="40"/>
      <c r="C152" s="260" t="s">
        <v>223</v>
      </c>
      <c r="D152" s="260" t="s">
        <v>176</v>
      </c>
      <c r="E152" s="261" t="s">
        <v>1530</v>
      </c>
      <c r="F152" s="262" t="s">
        <v>1531</v>
      </c>
      <c r="G152" s="263" t="s">
        <v>297</v>
      </c>
      <c r="H152" s="264">
        <v>20</v>
      </c>
      <c r="I152" s="265"/>
      <c r="J152" s="266">
        <f>ROUND(I152*H152,2)</f>
        <v>0</v>
      </c>
      <c r="K152" s="267"/>
      <c r="L152" s="42"/>
      <c r="M152" s="268" t="s">
        <v>1</v>
      </c>
      <c r="N152" s="269" t="s">
        <v>43</v>
      </c>
      <c r="O152" s="92"/>
      <c r="P152" s="270">
        <f>O152*H152</f>
        <v>0</v>
      </c>
      <c r="Q152" s="270">
        <v>0</v>
      </c>
      <c r="R152" s="270">
        <f>Q152*H152</f>
        <v>0</v>
      </c>
      <c r="S152" s="270">
        <v>0</v>
      </c>
      <c r="T152" s="27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72" t="s">
        <v>180</v>
      </c>
      <c r="AT152" s="272" t="s">
        <v>176</v>
      </c>
      <c r="AU152" s="272" t="s">
        <v>86</v>
      </c>
      <c r="AY152" s="16" t="s">
        <v>174</v>
      </c>
      <c r="BE152" s="144">
        <f>IF(N152="základní",J152,0)</f>
        <v>0</v>
      </c>
      <c r="BF152" s="144">
        <f>IF(N152="snížená",J152,0)</f>
        <v>0</v>
      </c>
      <c r="BG152" s="144">
        <f>IF(N152="zákl. přenesená",J152,0)</f>
        <v>0</v>
      </c>
      <c r="BH152" s="144">
        <f>IF(N152="sníž. přenesená",J152,0)</f>
        <v>0</v>
      </c>
      <c r="BI152" s="144">
        <f>IF(N152="nulová",J152,0)</f>
        <v>0</v>
      </c>
      <c r="BJ152" s="16" t="s">
        <v>86</v>
      </c>
      <c r="BK152" s="144">
        <f>ROUND(I152*H152,2)</f>
        <v>0</v>
      </c>
      <c r="BL152" s="16" t="s">
        <v>180</v>
      </c>
      <c r="BM152" s="272" t="s">
        <v>276</v>
      </c>
    </row>
    <row r="153" spans="1:65" s="2" customFormat="1" ht="16.5" customHeight="1">
      <c r="A153" s="39"/>
      <c r="B153" s="40"/>
      <c r="C153" s="260" t="s">
        <v>229</v>
      </c>
      <c r="D153" s="260" t="s">
        <v>176</v>
      </c>
      <c r="E153" s="261" t="s">
        <v>1532</v>
      </c>
      <c r="F153" s="262" t="s">
        <v>1533</v>
      </c>
      <c r="G153" s="263" t="s">
        <v>297</v>
      </c>
      <c r="H153" s="264">
        <v>10</v>
      </c>
      <c r="I153" s="265"/>
      <c r="J153" s="266">
        <f>ROUND(I153*H153,2)</f>
        <v>0</v>
      </c>
      <c r="K153" s="267"/>
      <c r="L153" s="42"/>
      <c r="M153" s="268" t="s">
        <v>1</v>
      </c>
      <c r="N153" s="269" t="s">
        <v>43</v>
      </c>
      <c r="O153" s="92"/>
      <c r="P153" s="270">
        <f>O153*H153</f>
        <v>0</v>
      </c>
      <c r="Q153" s="270">
        <v>0</v>
      </c>
      <c r="R153" s="270">
        <f>Q153*H153</f>
        <v>0</v>
      </c>
      <c r="S153" s="270">
        <v>0</v>
      </c>
      <c r="T153" s="27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72" t="s">
        <v>180</v>
      </c>
      <c r="AT153" s="272" t="s">
        <v>176</v>
      </c>
      <c r="AU153" s="272" t="s">
        <v>86</v>
      </c>
      <c r="AY153" s="16" t="s">
        <v>174</v>
      </c>
      <c r="BE153" s="144">
        <f>IF(N153="základní",J153,0)</f>
        <v>0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16" t="s">
        <v>86</v>
      </c>
      <c r="BK153" s="144">
        <f>ROUND(I153*H153,2)</f>
        <v>0</v>
      </c>
      <c r="BL153" s="16" t="s">
        <v>180</v>
      </c>
      <c r="BM153" s="272" t="s">
        <v>285</v>
      </c>
    </row>
    <row r="154" spans="1:65" s="2" customFormat="1" ht="21.75" customHeight="1">
      <c r="A154" s="39"/>
      <c r="B154" s="40"/>
      <c r="C154" s="260" t="s">
        <v>236</v>
      </c>
      <c r="D154" s="260" t="s">
        <v>176</v>
      </c>
      <c r="E154" s="261" t="s">
        <v>1534</v>
      </c>
      <c r="F154" s="262" t="s">
        <v>1535</v>
      </c>
      <c r="G154" s="263" t="s">
        <v>297</v>
      </c>
      <c r="H154" s="264">
        <v>4</v>
      </c>
      <c r="I154" s="265"/>
      <c r="J154" s="266">
        <f>ROUND(I154*H154,2)</f>
        <v>0</v>
      </c>
      <c r="K154" s="267"/>
      <c r="L154" s="42"/>
      <c r="M154" s="268" t="s">
        <v>1</v>
      </c>
      <c r="N154" s="269" t="s">
        <v>43</v>
      </c>
      <c r="O154" s="92"/>
      <c r="P154" s="270">
        <f>O154*H154</f>
        <v>0</v>
      </c>
      <c r="Q154" s="270">
        <v>0</v>
      </c>
      <c r="R154" s="270">
        <f>Q154*H154</f>
        <v>0</v>
      </c>
      <c r="S154" s="270">
        <v>0</v>
      </c>
      <c r="T154" s="27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72" t="s">
        <v>180</v>
      </c>
      <c r="AT154" s="272" t="s">
        <v>176</v>
      </c>
      <c r="AU154" s="272" t="s">
        <v>86</v>
      </c>
      <c r="AY154" s="16" t="s">
        <v>174</v>
      </c>
      <c r="BE154" s="144">
        <f>IF(N154="základní",J154,0)</f>
        <v>0</v>
      </c>
      <c r="BF154" s="144">
        <f>IF(N154="snížená",J154,0)</f>
        <v>0</v>
      </c>
      <c r="BG154" s="144">
        <f>IF(N154="zákl. přenesená",J154,0)</f>
        <v>0</v>
      </c>
      <c r="BH154" s="144">
        <f>IF(N154="sníž. přenesená",J154,0)</f>
        <v>0</v>
      </c>
      <c r="BI154" s="144">
        <f>IF(N154="nulová",J154,0)</f>
        <v>0</v>
      </c>
      <c r="BJ154" s="16" t="s">
        <v>86</v>
      </c>
      <c r="BK154" s="144">
        <f>ROUND(I154*H154,2)</f>
        <v>0</v>
      </c>
      <c r="BL154" s="16" t="s">
        <v>180</v>
      </c>
      <c r="BM154" s="272" t="s">
        <v>294</v>
      </c>
    </row>
    <row r="155" spans="1:65" s="2" customFormat="1" ht="16.5" customHeight="1">
      <c r="A155" s="39"/>
      <c r="B155" s="40"/>
      <c r="C155" s="260" t="s">
        <v>241</v>
      </c>
      <c r="D155" s="260" t="s">
        <v>176</v>
      </c>
      <c r="E155" s="261" t="s">
        <v>1536</v>
      </c>
      <c r="F155" s="262" t="s">
        <v>1537</v>
      </c>
      <c r="G155" s="263" t="s">
        <v>297</v>
      </c>
      <c r="H155" s="264">
        <v>1</v>
      </c>
      <c r="I155" s="265"/>
      <c r="J155" s="266">
        <f>ROUND(I155*H155,2)</f>
        <v>0</v>
      </c>
      <c r="K155" s="267"/>
      <c r="L155" s="42"/>
      <c r="M155" s="268" t="s">
        <v>1</v>
      </c>
      <c r="N155" s="269" t="s">
        <v>43</v>
      </c>
      <c r="O155" s="92"/>
      <c r="P155" s="270">
        <f>O155*H155</f>
        <v>0</v>
      </c>
      <c r="Q155" s="270">
        <v>0</v>
      </c>
      <c r="R155" s="270">
        <f>Q155*H155</f>
        <v>0</v>
      </c>
      <c r="S155" s="270">
        <v>0</v>
      </c>
      <c r="T155" s="27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72" t="s">
        <v>180</v>
      </c>
      <c r="AT155" s="272" t="s">
        <v>176</v>
      </c>
      <c r="AU155" s="272" t="s">
        <v>86</v>
      </c>
      <c r="AY155" s="16" t="s">
        <v>174</v>
      </c>
      <c r="BE155" s="144">
        <f>IF(N155="základní",J155,0)</f>
        <v>0</v>
      </c>
      <c r="BF155" s="144">
        <f>IF(N155="snížená",J155,0)</f>
        <v>0</v>
      </c>
      <c r="BG155" s="144">
        <f>IF(N155="zákl. přenesená",J155,0)</f>
        <v>0</v>
      </c>
      <c r="BH155" s="144">
        <f>IF(N155="sníž. přenesená",J155,0)</f>
        <v>0</v>
      </c>
      <c r="BI155" s="144">
        <f>IF(N155="nulová",J155,0)</f>
        <v>0</v>
      </c>
      <c r="BJ155" s="16" t="s">
        <v>86</v>
      </c>
      <c r="BK155" s="144">
        <f>ROUND(I155*H155,2)</f>
        <v>0</v>
      </c>
      <c r="BL155" s="16" t="s">
        <v>180</v>
      </c>
      <c r="BM155" s="272" t="s">
        <v>306</v>
      </c>
    </row>
    <row r="156" spans="1:63" s="12" customFormat="1" ht="25.9" customHeight="1">
      <c r="A156" s="12"/>
      <c r="B156" s="244"/>
      <c r="C156" s="245"/>
      <c r="D156" s="246" t="s">
        <v>77</v>
      </c>
      <c r="E156" s="247" t="s">
        <v>1538</v>
      </c>
      <c r="F156" s="247" t="s">
        <v>1539</v>
      </c>
      <c r="G156" s="245"/>
      <c r="H156" s="245"/>
      <c r="I156" s="248"/>
      <c r="J156" s="249">
        <f>BK156</f>
        <v>0</v>
      </c>
      <c r="K156" s="245"/>
      <c r="L156" s="250"/>
      <c r="M156" s="251"/>
      <c r="N156" s="252"/>
      <c r="O156" s="252"/>
      <c r="P156" s="253">
        <f>SUM(P157:P158)</f>
        <v>0</v>
      </c>
      <c r="Q156" s="252"/>
      <c r="R156" s="253">
        <f>SUM(R157:R158)</f>
        <v>0</v>
      </c>
      <c r="S156" s="252"/>
      <c r="T156" s="254">
        <f>SUM(T157:T158)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55" t="s">
        <v>86</v>
      </c>
      <c r="AT156" s="256" t="s">
        <v>77</v>
      </c>
      <c r="AU156" s="256" t="s">
        <v>78</v>
      </c>
      <c r="AY156" s="255" t="s">
        <v>174</v>
      </c>
      <c r="BK156" s="257">
        <f>SUM(BK157:BK158)</f>
        <v>0</v>
      </c>
    </row>
    <row r="157" spans="1:65" s="2" customFormat="1" ht="16.5" customHeight="1">
      <c r="A157" s="39"/>
      <c r="B157" s="40"/>
      <c r="C157" s="260" t="s">
        <v>246</v>
      </c>
      <c r="D157" s="260" t="s">
        <v>176</v>
      </c>
      <c r="E157" s="261" t="s">
        <v>1540</v>
      </c>
      <c r="F157" s="262" t="s">
        <v>1541</v>
      </c>
      <c r="G157" s="263" t="s">
        <v>1509</v>
      </c>
      <c r="H157" s="264">
        <v>80</v>
      </c>
      <c r="I157" s="265"/>
      <c r="J157" s="266">
        <f>ROUND(I157*H157,2)</f>
        <v>0</v>
      </c>
      <c r="K157" s="267"/>
      <c r="L157" s="42"/>
      <c r="M157" s="268" t="s">
        <v>1</v>
      </c>
      <c r="N157" s="269" t="s">
        <v>43</v>
      </c>
      <c r="O157" s="92"/>
      <c r="P157" s="270">
        <f>O157*H157</f>
        <v>0</v>
      </c>
      <c r="Q157" s="270">
        <v>0</v>
      </c>
      <c r="R157" s="270">
        <f>Q157*H157</f>
        <v>0</v>
      </c>
      <c r="S157" s="270">
        <v>0</v>
      </c>
      <c r="T157" s="27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72" t="s">
        <v>180</v>
      </c>
      <c r="AT157" s="272" t="s">
        <v>176</v>
      </c>
      <c r="AU157" s="272" t="s">
        <v>86</v>
      </c>
      <c r="AY157" s="16" t="s">
        <v>174</v>
      </c>
      <c r="BE157" s="144">
        <f>IF(N157="základní",J157,0)</f>
        <v>0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16" t="s">
        <v>86</v>
      </c>
      <c r="BK157" s="144">
        <f>ROUND(I157*H157,2)</f>
        <v>0</v>
      </c>
      <c r="BL157" s="16" t="s">
        <v>180</v>
      </c>
      <c r="BM157" s="272" t="s">
        <v>315</v>
      </c>
    </row>
    <row r="158" spans="1:65" s="2" customFormat="1" ht="21.75" customHeight="1">
      <c r="A158" s="39"/>
      <c r="B158" s="40"/>
      <c r="C158" s="260" t="s">
        <v>8</v>
      </c>
      <c r="D158" s="260" t="s">
        <v>176</v>
      </c>
      <c r="E158" s="261" t="s">
        <v>1542</v>
      </c>
      <c r="F158" s="262" t="s">
        <v>1543</v>
      </c>
      <c r="G158" s="263" t="s">
        <v>397</v>
      </c>
      <c r="H158" s="264">
        <v>5</v>
      </c>
      <c r="I158" s="265"/>
      <c r="J158" s="266">
        <f>ROUND(I158*H158,2)</f>
        <v>0</v>
      </c>
      <c r="K158" s="267"/>
      <c r="L158" s="42"/>
      <c r="M158" s="268" t="s">
        <v>1</v>
      </c>
      <c r="N158" s="269" t="s">
        <v>43</v>
      </c>
      <c r="O158" s="92"/>
      <c r="P158" s="270">
        <f>O158*H158</f>
        <v>0</v>
      </c>
      <c r="Q158" s="270">
        <v>0</v>
      </c>
      <c r="R158" s="270">
        <f>Q158*H158</f>
        <v>0</v>
      </c>
      <c r="S158" s="270">
        <v>0</v>
      </c>
      <c r="T158" s="27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72" t="s">
        <v>180</v>
      </c>
      <c r="AT158" s="272" t="s">
        <v>176</v>
      </c>
      <c r="AU158" s="272" t="s">
        <v>86</v>
      </c>
      <c r="AY158" s="16" t="s">
        <v>174</v>
      </c>
      <c r="BE158" s="144">
        <f>IF(N158="základní",J158,0)</f>
        <v>0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16" t="s">
        <v>86</v>
      </c>
      <c r="BK158" s="144">
        <f>ROUND(I158*H158,2)</f>
        <v>0</v>
      </c>
      <c r="BL158" s="16" t="s">
        <v>180</v>
      </c>
      <c r="BM158" s="272" t="s">
        <v>324</v>
      </c>
    </row>
    <row r="159" spans="1:63" s="12" customFormat="1" ht="25.9" customHeight="1">
      <c r="A159" s="12"/>
      <c r="B159" s="244"/>
      <c r="C159" s="245"/>
      <c r="D159" s="246" t="s">
        <v>77</v>
      </c>
      <c r="E159" s="247" t="s">
        <v>1544</v>
      </c>
      <c r="F159" s="247" t="s">
        <v>1545</v>
      </c>
      <c r="G159" s="245"/>
      <c r="H159" s="245"/>
      <c r="I159" s="248"/>
      <c r="J159" s="249">
        <f>BK159</f>
        <v>0</v>
      </c>
      <c r="K159" s="245"/>
      <c r="L159" s="250"/>
      <c r="M159" s="251"/>
      <c r="N159" s="252"/>
      <c r="O159" s="252"/>
      <c r="P159" s="253">
        <f>SUM(P160:P162)</f>
        <v>0</v>
      </c>
      <c r="Q159" s="252"/>
      <c r="R159" s="253">
        <f>SUM(R160:R162)</f>
        <v>0</v>
      </c>
      <c r="S159" s="252"/>
      <c r="T159" s="254">
        <f>SUM(T160:T162)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55" t="s">
        <v>86</v>
      </c>
      <c r="AT159" s="256" t="s">
        <v>77</v>
      </c>
      <c r="AU159" s="256" t="s">
        <v>78</v>
      </c>
      <c r="AY159" s="255" t="s">
        <v>174</v>
      </c>
      <c r="BK159" s="257">
        <f>SUM(BK160:BK162)</f>
        <v>0</v>
      </c>
    </row>
    <row r="160" spans="1:65" s="2" customFormat="1" ht="16.5" customHeight="1">
      <c r="A160" s="39"/>
      <c r="B160" s="40"/>
      <c r="C160" s="260" t="s">
        <v>256</v>
      </c>
      <c r="D160" s="260" t="s">
        <v>176</v>
      </c>
      <c r="E160" s="261" t="s">
        <v>1546</v>
      </c>
      <c r="F160" s="262" t="s">
        <v>1547</v>
      </c>
      <c r="G160" s="263" t="s">
        <v>297</v>
      </c>
      <c r="H160" s="264">
        <v>23</v>
      </c>
      <c r="I160" s="265"/>
      <c r="J160" s="266">
        <f>ROUND(I160*H160,2)</f>
        <v>0</v>
      </c>
      <c r="K160" s="267"/>
      <c r="L160" s="42"/>
      <c r="M160" s="268" t="s">
        <v>1</v>
      </c>
      <c r="N160" s="269" t="s">
        <v>43</v>
      </c>
      <c r="O160" s="92"/>
      <c r="P160" s="270">
        <f>O160*H160</f>
        <v>0</v>
      </c>
      <c r="Q160" s="270">
        <v>0</v>
      </c>
      <c r="R160" s="270">
        <f>Q160*H160</f>
        <v>0</v>
      </c>
      <c r="S160" s="270">
        <v>0</v>
      </c>
      <c r="T160" s="27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72" t="s">
        <v>180</v>
      </c>
      <c r="AT160" s="272" t="s">
        <v>176</v>
      </c>
      <c r="AU160" s="272" t="s">
        <v>86</v>
      </c>
      <c r="AY160" s="16" t="s">
        <v>174</v>
      </c>
      <c r="BE160" s="144">
        <f>IF(N160="základní",J160,0)</f>
        <v>0</v>
      </c>
      <c r="BF160" s="144">
        <f>IF(N160="snížená",J160,0)</f>
        <v>0</v>
      </c>
      <c r="BG160" s="144">
        <f>IF(N160="zákl. přenesená",J160,0)</f>
        <v>0</v>
      </c>
      <c r="BH160" s="144">
        <f>IF(N160="sníž. přenesená",J160,0)</f>
        <v>0</v>
      </c>
      <c r="BI160" s="144">
        <f>IF(N160="nulová",J160,0)</f>
        <v>0</v>
      </c>
      <c r="BJ160" s="16" t="s">
        <v>86</v>
      </c>
      <c r="BK160" s="144">
        <f>ROUND(I160*H160,2)</f>
        <v>0</v>
      </c>
      <c r="BL160" s="16" t="s">
        <v>180</v>
      </c>
      <c r="BM160" s="272" t="s">
        <v>335</v>
      </c>
    </row>
    <row r="161" spans="1:65" s="2" customFormat="1" ht="16.5" customHeight="1">
      <c r="A161" s="39"/>
      <c r="B161" s="40"/>
      <c r="C161" s="260" t="s">
        <v>261</v>
      </c>
      <c r="D161" s="260" t="s">
        <v>176</v>
      </c>
      <c r="E161" s="261" t="s">
        <v>1548</v>
      </c>
      <c r="F161" s="262" t="s">
        <v>1549</v>
      </c>
      <c r="G161" s="263" t="s">
        <v>297</v>
      </c>
      <c r="H161" s="264">
        <v>6</v>
      </c>
      <c r="I161" s="265"/>
      <c r="J161" s="266">
        <f>ROUND(I161*H161,2)</f>
        <v>0</v>
      </c>
      <c r="K161" s="267"/>
      <c r="L161" s="42"/>
      <c r="M161" s="268" t="s">
        <v>1</v>
      </c>
      <c r="N161" s="269" t="s">
        <v>43</v>
      </c>
      <c r="O161" s="92"/>
      <c r="P161" s="270">
        <f>O161*H161</f>
        <v>0</v>
      </c>
      <c r="Q161" s="270">
        <v>0</v>
      </c>
      <c r="R161" s="270">
        <f>Q161*H161</f>
        <v>0</v>
      </c>
      <c r="S161" s="270">
        <v>0</v>
      </c>
      <c r="T161" s="27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72" t="s">
        <v>180</v>
      </c>
      <c r="AT161" s="272" t="s">
        <v>176</v>
      </c>
      <c r="AU161" s="272" t="s">
        <v>86</v>
      </c>
      <c r="AY161" s="16" t="s">
        <v>174</v>
      </c>
      <c r="BE161" s="144">
        <f>IF(N161="základní",J161,0)</f>
        <v>0</v>
      </c>
      <c r="BF161" s="144">
        <f>IF(N161="snížená",J161,0)</f>
        <v>0</v>
      </c>
      <c r="BG161" s="144">
        <f>IF(N161="zákl. přenesená",J161,0)</f>
        <v>0</v>
      </c>
      <c r="BH161" s="144">
        <f>IF(N161="sníž. přenesená",J161,0)</f>
        <v>0</v>
      </c>
      <c r="BI161" s="144">
        <f>IF(N161="nulová",J161,0)</f>
        <v>0</v>
      </c>
      <c r="BJ161" s="16" t="s">
        <v>86</v>
      </c>
      <c r="BK161" s="144">
        <f>ROUND(I161*H161,2)</f>
        <v>0</v>
      </c>
      <c r="BL161" s="16" t="s">
        <v>180</v>
      </c>
      <c r="BM161" s="272" t="s">
        <v>347</v>
      </c>
    </row>
    <row r="162" spans="1:65" s="2" customFormat="1" ht="21.75" customHeight="1">
      <c r="A162" s="39"/>
      <c r="B162" s="40"/>
      <c r="C162" s="260" t="s">
        <v>266</v>
      </c>
      <c r="D162" s="260" t="s">
        <v>176</v>
      </c>
      <c r="E162" s="261" t="s">
        <v>1550</v>
      </c>
      <c r="F162" s="262" t="s">
        <v>1551</v>
      </c>
      <c r="G162" s="263" t="s">
        <v>297</v>
      </c>
      <c r="H162" s="264">
        <v>6</v>
      </c>
      <c r="I162" s="265"/>
      <c r="J162" s="266">
        <f>ROUND(I162*H162,2)</f>
        <v>0</v>
      </c>
      <c r="K162" s="267"/>
      <c r="L162" s="42"/>
      <c r="M162" s="268" t="s">
        <v>1</v>
      </c>
      <c r="N162" s="269" t="s">
        <v>43</v>
      </c>
      <c r="O162" s="92"/>
      <c r="P162" s="270">
        <f>O162*H162</f>
        <v>0</v>
      </c>
      <c r="Q162" s="270">
        <v>0</v>
      </c>
      <c r="R162" s="270">
        <f>Q162*H162</f>
        <v>0</v>
      </c>
      <c r="S162" s="270">
        <v>0</v>
      </c>
      <c r="T162" s="27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72" t="s">
        <v>180</v>
      </c>
      <c r="AT162" s="272" t="s">
        <v>176</v>
      </c>
      <c r="AU162" s="272" t="s">
        <v>86</v>
      </c>
      <c r="AY162" s="16" t="s">
        <v>174</v>
      </c>
      <c r="BE162" s="144">
        <f>IF(N162="základní",J162,0)</f>
        <v>0</v>
      </c>
      <c r="BF162" s="144">
        <f>IF(N162="snížená",J162,0)</f>
        <v>0</v>
      </c>
      <c r="BG162" s="144">
        <f>IF(N162="zákl. přenesená",J162,0)</f>
        <v>0</v>
      </c>
      <c r="BH162" s="144">
        <f>IF(N162="sníž. přenesená",J162,0)</f>
        <v>0</v>
      </c>
      <c r="BI162" s="144">
        <f>IF(N162="nulová",J162,0)</f>
        <v>0</v>
      </c>
      <c r="BJ162" s="16" t="s">
        <v>86</v>
      </c>
      <c r="BK162" s="144">
        <f>ROUND(I162*H162,2)</f>
        <v>0</v>
      </c>
      <c r="BL162" s="16" t="s">
        <v>180</v>
      </c>
      <c r="BM162" s="272" t="s">
        <v>356</v>
      </c>
    </row>
    <row r="163" spans="1:63" s="12" customFormat="1" ht="25.9" customHeight="1">
      <c r="A163" s="12"/>
      <c r="B163" s="244"/>
      <c r="C163" s="245"/>
      <c r="D163" s="246" t="s">
        <v>77</v>
      </c>
      <c r="E163" s="247" t="s">
        <v>1552</v>
      </c>
      <c r="F163" s="247" t="s">
        <v>1553</v>
      </c>
      <c r="G163" s="245"/>
      <c r="H163" s="245"/>
      <c r="I163" s="248"/>
      <c r="J163" s="249">
        <f>BK163</f>
        <v>0</v>
      </c>
      <c r="K163" s="245"/>
      <c r="L163" s="250"/>
      <c r="M163" s="251"/>
      <c r="N163" s="252"/>
      <c r="O163" s="252"/>
      <c r="P163" s="253">
        <f>P164</f>
        <v>0</v>
      </c>
      <c r="Q163" s="252"/>
      <c r="R163" s="253">
        <f>R164</f>
        <v>0</v>
      </c>
      <c r="S163" s="252"/>
      <c r="T163" s="254">
        <f>T164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55" t="s">
        <v>86</v>
      </c>
      <c r="AT163" s="256" t="s">
        <v>77</v>
      </c>
      <c r="AU163" s="256" t="s">
        <v>78</v>
      </c>
      <c r="AY163" s="255" t="s">
        <v>174</v>
      </c>
      <c r="BK163" s="257">
        <f>BK164</f>
        <v>0</v>
      </c>
    </row>
    <row r="164" spans="1:65" s="2" customFormat="1" ht="16.5" customHeight="1">
      <c r="A164" s="39"/>
      <c r="B164" s="40"/>
      <c r="C164" s="260" t="s">
        <v>271</v>
      </c>
      <c r="D164" s="260" t="s">
        <v>176</v>
      </c>
      <c r="E164" s="261" t="s">
        <v>1554</v>
      </c>
      <c r="F164" s="262" t="s">
        <v>1555</v>
      </c>
      <c r="G164" s="263" t="s">
        <v>297</v>
      </c>
      <c r="H164" s="264">
        <v>1</v>
      </c>
      <c r="I164" s="265"/>
      <c r="J164" s="266">
        <f>ROUND(I164*H164,2)</f>
        <v>0</v>
      </c>
      <c r="K164" s="267"/>
      <c r="L164" s="42"/>
      <c r="M164" s="268" t="s">
        <v>1</v>
      </c>
      <c r="N164" s="269" t="s">
        <v>43</v>
      </c>
      <c r="O164" s="92"/>
      <c r="P164" s="270">
        <f>O164*H164</f>
        <v>0</v>
      </c>
      <c r="Q164" s="270">
        <v>0</v>
      </c>
      <c r="R164" s="270">
        <f>Q164*H164</f>
        <v>0</v>
      </c>
      <c r="S164" s="270">
        <v>0</v>
      </c>
      <c r="T164" s="27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72" t="s">
        <v>180</v>
      </c>
      <c r="AT164" s="272" t="s">
        <v>176</v>
      </c>
      <c r="AU164" s="272" t="s">
        <v>86</v>
      </c>
      <c r="AY164" s="16" t="s">
        <v>174</v>
      </c>
      <c r="BE164" s="144">
        <f>IF(N164="základní",J164,0)</f>
        <v>0</v>
      </c>
      <c r="BF164" s="144">
        <f>IF(N164="snížená",J164,0)</f>
        <v>0</v>
      </c>
      <c r="BG164" s="144">
        <f>IF(N164="zákl. přenesená",J164,0)</f>
        <v>0</v>
      </c>
      <c r="BH164" s="144">
        <f>IF(N164="sníž. přenesená",J164,0)</f>
        <v>0</v>
      </c>
      <c r="BI164" s="144">
        <f>IF(N164="nulová",J164,0)</f>
        <v>0</v>
      </c>
      <c r="BJ164" s="16" t="s">
        <v>86</v>
      </c>
      <c r="BK164" s="144">
        <f>ROUND(I164*H164,2)</f>
        <v>0</v>
      </c>
      <c r="BL164" s="16" t="s">
        <v>180</v>
      </c>
      <c r="BM164" s="272" t="s">
        <v>368</v>
      </c>
    </row>
    <row r="165" spans="1:63" s="12" customFormat="1" ht="25.9" customHeight="1">
      <c r="A165" s="12"/>
      <c r="B165" s="244"/>
      <c r="C165" s="245"/>
      <c r="D165" s="246" t="s">
        <v>77</v>
      </c>
      <c r="E165" s="247" t="s">
        <v>1556</v>
      </c>
      <c r="F165" s="247" t="s">
        <v>1557</v>
      </c>
      <c r="G165" s="245"/>
      <c r="H165" s="245"/>
      <c r="I165" s="248"/>
      <c r="J165" s="249">
        <f>BK165</f>
        <v>0</v>
      </c>
      <c r="K165" s="245"/>
      <c r="L165" s="250"/>
      <c r="M165" s="251"/>
      <c r="N165" s="252"/>
      <c r="O165" s="252"/>
      <c r="P165" s="253">
        <f>P166</f>
        <v>0</v>
      </c>
      <c r="Q165" s="252"/>
      <c r="R165" s="253">
        <f>R166</f>
        <v>0</v>
      </c>
      <c r="S165" s="252"/>
      <c r="T165" s="254">
        <f>T166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55" t="s">
        <v>86</v>
      </c>
      <c r="AT165" s="256" t="s">
        <v>77</v>
      </c>
      <c r="AU165" s="256" t="s">
        <v>78</v>
      </c>
      <c r="AY165" s="255" t="s">
        <v>174</v>
      </c>
      <c r="BK165" s="257">
        <f>BK166</f>
        <v>0</v>
      </c>
    </row>
    <row r="166" spans="1:65" s="2" customFormat="1" ht="16.5" customHeight="1">
      <c r="A166" s="39"/>
      <c r="B166" s="40"/>
      <c r="C166" s="260" t="s">
        <v>276</v>
      </c>
      <c r="D166" s="260" t="s">
        <v>176</v>
      </c>
      <c r="E166" s="261" t="s">
        <v>1558</v>
      </c>
      <c r="F166" s="262" t="s">
        <v>1559</v>
      </c>
      <c r="G166" s="263" t="s">
        <v>1560</v>
      </c>
      <c r="H166" s="264">
        <v>1</v>
      </c>
      <c r="I166" s="265"/>
      <c r="J166" s="266">
        <f>ROUND(I166*H166,2)</f>
        <v>0</v>
      </c>
      <c r="K166" s="267"/>
      <c r="L166" s="42"/>
      <c r="M166" s="268" t="s">
        <v>1</v>
      </c>
      <c r="N166" s="269" t="s">
        <v>43</v>
      </c>
      <c r="O166" s="92"/>
      <c r="P166" s="270">
        <f>O166*H166</f>
        <v>0</v>
      </c>
      <c r="Q166" s="270">
        <v>0</v>
      </c>
      <c r="R166" s="270">
        <f>Q166*H166</f>
        <v>0</v>
      </c>
      <c r="S166" s="270">
        <v>0</v>
      </c>
      <c r="T166" s="27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72" t="s">
        <v>180</v>
      </c>
      <c r="AT166" s="272" t="s">
        <v>176</v>
      </c>
      <c r="AU166" s="272" t="s">
        <v>86</v>
      </c>
      <c r="AY166" s="16" t="s">
        <v>174</v>
      </c>
      <c r="BE166" s="144">
        <f>IF(N166="základní",J166,0)</f>
        <v>0</v>
      </c>
      <c r="BF166" s="144">
        <f>IF(N166="snížená",J166,0)</f>
        <v>0</v>
      </c>
      <c r="BG166" s="144">
        <f>IF(N166="zákl. přenesená",J166,0)</f>
        <v>0</v>
      </c>
      <c r="BH166" s="144">
        <f>IF(N166="sníž. přenesená",J166,0)</f>
        <v>0</v>
      </c>
      <c r="BI166" s="144">
        <f>IF(N166="nulová",J166,0)</f>
        <v>0</v>
      </c>
      <c r="BJ166" s="16" t="s">
        <v>86</v>
      </c>
      <c r="BK166" s="144">
        <f>ROUND(I166*H166,2)</f>
        <v>0</v>
      </c>
      <c r="BL166" s="16" t="s">
        <v>180</v>
      </c>
      <c r="BM166" s="272" t="s">
        <v>380</v>
      </c>
    </row>
    <row r="167" spans="1:63" s="12" customFormat="1" ht="25.9" customHeight="1">
      <c r="A167" s="12"/>
      <c r="B167" s="244"/>
      <c r="C167" s="245"/>
      <c r="D167" s="246" t="s">
        <v>77</v>
      </c>
      <c r="E167" s="247" t="s">
        <v>1561</v>
      </c>
      <c r="F167" s="247" t="s">
        <v>1562</v>
      </c>
      <c r="G167" s="245"/>
      <c r="H167" s="245"/>
      <c r="I167" s="248"/>
      <c r="J167" s="249">
        <f>BK167</f>
        <v>0</v>
      </c>
      <c r="K167" s="245"/>
      <c r="L167" s="250"/>
      <c r="M167" s="251"/>
      <c r="N167" s="252"/>
      <c r="O167" s="252"/>
      <c r="P167" s="253">
        <f>P168</f>
        <v>0</v>
      </c>
      <c r="Q167" s="252"/>
      <c r="R167" s="253">
        <f>R168</f>
        <v>0</v>
      </c>
      <c r="S167" s="252"/>
      <c r="T167" s="254">
        <f>T168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55" t="s">
        <v>86</v>
      </c>
      <c r="AT167" s="256" t="s">
        <v>77</v>
      </c>
      <c r="AU167" s="256" t="s">
        <v>78</v>
      </c>
      <c r="AY167" s="255" t="s">
        <v>174</v>
      </c>
      <c r="BK167" s="257">
        <f>BK168</f>
        <v>0</v>
      </c>
    </row>
    <row r="168" spans="1:65" s="2" customFormat="1" ht="16.5" customHeight="1">
      <c r="A168" s="39"/>
      <c r="B168" s="40"/>
      <c r="C168" s="260" t="s">
        <v>7</v>
      </c>
      <c r="D168" s="260" t="s">
        <v>176</v>
      </c>
      <c r="E168" s="261" t="s">
        <v>1563</v>
      </c>
      <c r="F168" s="262" t="s">
        <v>1564</v>
      </c>
      <c r="G168" s="263" t="s">
        <v>1560</v>
      </c>
      <c r="H168" s="264">
        <v>1</v>
      </c>
      <c r="I168" s="265"/>
      <c r="J168" s="266">
        <f>ROUND(I168*H168,2)</f>
        <v>0</v>
      </c>
      <c r="K168" s="267"/>
      <c r="L168" s="42"/>
      <c r="M168" s="268" t="s">
        <v>1</v>
      </c>
      <c r="N168" s="269" t="s">
        <v>43</v>
      </c>
      <c r="O168" s="92"/>
      <c r="P168" s="270">
        <f>O168*H168</f>
        <v>0</v>
      </c>
      <c r="Q168" s="270">
        <v>0</v>
      </c>
      <c r="R168" s="270">
        <f>Q168*H168</f>
        <v>0</v>
      </c>
      <c r="S168" s="270">
        <v>0</v>
      </c>
      <c r="T168" s="27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72" t="s">
        <v>180</v>
      </c>
      <c r="AT168" s="272" t="s">
        <v>176</v>
      </c>
      <c r="AU168" s="272" t="s">
        <v>86</v>
      </c>
      <c r="AY168" s="16" t="s">
        <v>174</v>
      </c>
      <c r="BE168" s="144">
        <f>IF(N168="základní",J168,0)</f>
        <v>0</v>
      </c>
      <c r="BF168" s="144">
        <f>IF(N168="snížená",J168,0)</f>
        <v>0</v>
      </c>
      <c r="BG168" s="144">
        <f>IF(N168="zákl. přenesená",J168,0)</f>
        <v>0</v>
      </c>
      <c r="BH168" s="144">
        <f>IF(N168="sníž. přenesená",J168,0)</f>
        <v>0</v>
      </c>
      <c r="BI168" s="144">
        <f>IF(N168="nulová",J168,0)</f>
        <v>0</v>
      </c>
      <c r="BJ168" s="16" t="s">
        <v>86</v>
      </c>
      <c r="BK168" s="144">
        <f>ROUND(I168*H168,2)</f>
        <v>0</v>
      </c>
      <c r="BL168" s="16" t="s">
        <v>180</v>
      </c>
      <c r="BM168" s="272" t="s">
        <v>390</v>
      </c>
    </row>
    <row r="169" spans="1:63" s="12" customFormat="1" ht="25.9" customHeight="1">
      <c r="A169" s="12"/>
      <c r="B169" s="244"/>
      <c r="C169" s="245"/>
      <c r="D169" s="246" t="s">
        <v>77</v>
      </c>
      <c r="E169" s="247" t="s">
        <v>1538</v>
      </c>
      <c r="F169" s="247" t="s">
        <v>1539</v>
      </c>
      <c r="G169" s="245"/>
      <c r="H169" s="245"/>
      <c r="I169" s="248"/>
      <c r="J169" s="249">
        <f>BK169</f>
        <v>0</v>
      </c>
      <c r="K169" s="245"/>
      <c r="L169" s="250"/>
      <c r="M169" s="251"/>
      <c r="N169" s="252"/>
      <c r="O169" s="252"/>
      <c r="P169" s="253">
        <f>P170</f>
        <v>0</v>
      </c>
      <c r="Q169" s="252"/>
      <c r="R169" s="253">
        <f>R170</f>
        <v>0</v>
      </c>
      <c r="S169" s="252"/>
      <c r="T169" s="254">
        <f>T170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55" t="s">
        <v>86</v>
      </c>
      <c r="AT169" s="256" t="s">
        <v>77</v>
      </c>
      <c r="AU169" s="256" t="s">
        <v>78</v>
      </c>
      <c r="AY169" s="255" t="s">
        <v>174</v>
      </c>
      <c r="BK169" s="257">
        <f>BK170</f>
        <v>0</v>
      </c>
    </row>
    <row r="170" spans="1:65" s="2" customFormat="1" ht="16.5" customHeight="1">
      <c r="A170" s="39"/>
      <c r="B170" s="40"/>
      <c r="C170" s="260" t="s">
        <v>285</v>
      </c>
      <c r="D170" s="260" t="s">
        <v>176</v>
      </c>
      <c r="E170" s="261" t="s">
        <v>1565</v>
      </c>
      <c r="F170" s="262" t="s">
        <v>1566</v>
      </c>
      <c r="G170" s="263" t="s">
        <v>1560</v>
      </c>
      <c r="H170" s="264">
        <v>1</v>
      </c>
      <c r="I170" s="265"/>
      <c r="J170" s="266">
        <f>ROUND(I170*H170,2)</f>
        <v>0</v>
      </c>
      <c r="K170" s="267"/>
      <c r="L170" s="42"/>
      <c r="M170" s="314" t="s">
        <v>1</v>
      </c>
      <c r="N170" s="315" t="s">
        <v>43</v>
      </c>
      <c r="O170" s="312"/>
      <c r="P170" s="316">
        <f>O170*H170</f>
        <v>0</v>
      </c>
      <c r="Q170" s="316">
        <v>0</v>
      </c>
      <c r="R170" s="316">
        <f>Q170*H170</f>
        <v>0</v>
      </c>
      <c r="S170" s="316">
        <v>0</v>
      </c>
      <c r="T170" s="317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72" t="s">
        <v>180</v>
      </c>
      <c r="AT170" s="272" t="s">
        <v>176</v>
      </c>
      <c r="AU170" s="272" t="s">
        <v>86</v>
      </c>
      <c r="AY170" s="16" t="s">
        <v>174</v>
      </c>
      <c r="BE170" s="144">
        <f>IF(N170="základní",J170,0)</f>
        <v>0</v>
      </c>
      <c r="BF170" s="144">
        <f>IF(N170="snížená",J170,0)</f>
        <v>0</v>
      </c>
      <c r="BG170" s="144">
        <f>IF(N170="zákl. přenesená",J170,0)</f>
        <v>0</v>
      </c>
      <c r="BH170" s="144">
        <f>IF(N170="sníž. přenesená",J170,0)</f>
        <v>0</v>
      </c>
      <c r="BI170" s="144">
        <f>IF(N170="nulová",J170,0)</f>
        <v>0</v>
      </c>
      <c r="BJ170" s="16" t="s">
        <v>86</v>
      </c>
      <c r="BK170" s="144">
        <f>ROUND(I170*H170,2)</f>
        <v>0</v>
      </c>
      <c r="BL170" s="16" t="s">
        <v>180</v>
      </c>
      <c r="BM170" s="272" t="s">
        <v>399</v>
      </c>
    </row>
    <row r="171" spans="1:31" s="2" customFormat="1" ht="6.95" customHeight="1">
      <c r="A171" s="39"/>
      <c r="B171" s="67"/>
      <c r="C171" s="68"/>
      <c r="D171" s="68"/>
      <c r="E171" s="68"/>
      <c r="F171" s="68"/>
      <c r="G171" s="68"/>
      <c r="H171" s="68"/>
      <c r="I171" s="201"/>
      <c r="J171" s="68"/>
      <c r="K171" s="68"/>
      <c r="L171" s="42"/>
      <c r="M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</row>
  </sheetData>
  <sheetProtection password="CC35" sheet="1" objects="1" scenarios="1" formatColumns="0" formatRows="0" autoFilter="0"/>
  <autoFilter ref="C136:K170"/>
  <mergeCells count="14">
    <mergeCell ref="E7:H7"/>
    <mergeCell ref="E9:H9"/>
    <mergeCell ref="E18:H18"/>
    <mergeCell ref="E27:H27"/>
    <mergeCell ref="E85:H85"/>
    <mergeCell ref="E87:H87"/>
    <mergeCell ref="D111:F111"/>
    <mergeCell ref="D112:F112"/>
    <mergeCell ref="D113:F113"/>
    <mergeCell ref="D114:F114"/>
    <mergeCell ref="D115:F115"/>
    <mergeCell ref="E127:H127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5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5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97</v>
      </c>
    </row>
    <row r="3" spans="2:46" s="1" customFormat="1" ht="6.95" customHeight="1">
      <c r="B3" s="153"/>
      <c r="C3" s="154"/>
      <c r="D3" s="154"/>
      <c r="E3" s="154"/>
      <c r="F3" s="154"/>
      <c r="G3" s="154"/>
      <c r="H3" s="154"/>
      <c r="I3" s="155"/>
      <c r="J3" s="154"/>
      <c r="K3" s="154"/>
      <c r="L3" s="19"/>
      <c r="AT3" s="16" t="s">
        <v>88</v>
      </c>
    </row>
    <row r="4" spans="2:46" s="1" customFormat="1" ht="24.95" customHeight="1">
      <c r="B4" s="19"/>
      <c r="D4" s="156" t="s">
        <v>116</v>
      </c>
      <c r="I4" s="152"/>
      <c r="L4" s="19"/>
      <c r="M4" s="157" t="s">
        <v>10</v>
      </c>
      <c r="AT4" s="16" t="s">
        <v>4</v>
      </c>
    </row>
    <row r="5" spans="2:12" s="1" customFormat="1" ht="6.95" customHeight="1">
      <c r="B5" s="19"/>
      <c r="I5" s="152"/>
      <c r="L5" s="19"/>
    </row>
    <row r="6" spans="2:12" s="1" customFormat="1" ht="12" customHeight="1">
      <c r="B6" s="19"/>
      <c r="D6" s="158" t="s">
        <v>16</v>
      </c>
      <c r="I6" s="152"/>
      <c r="L6" s="19"/>
    </row>
    <row r="7" spans="2:12" s="1" customFormat="1" ht="16.5" customHeight="1">
      <c r="B7" s="19"/>
      <c r="E7" s="159" t="str">
        <f>'Rekapitulace stavby'!K6</f>
        <v>Stavební úpravy podkroví ZŠ Kostelní Lhota</v>
      </c>
      <c r="F7" s="158"/>
      <c r="G7" s="158"/>
      <c r="H7" s="158"/>
      <c r="I7" s="152"/>
      <c r="L7" s="19"/>
    </row>
    <row r="8" spans="1:31" s="2" customFormat="1" ht="12" customHeight="1">
      <c r="A8" s="39"/>
      <c r="B8" s="42"/>
      <c r="C8" s="39"/>
      <c r="D8" s="158" t="s">
        <v>117</v>
      </c>
      <c r="E8" s="39"/>
      <c r="F8" s="39"/>
      <c r="G8" s="39"/>
      <c r="H8" s="39"/>
      <c r="I8" s="160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2"/>
      <c r="C9" s="39"/>
      <c r="D9" s="39"/>
      <c r="E9" s="161" t="s">
        <v>1567</v>
      </c>
      <c r="F9" s="39"/>
      <c r="G9" s="39"/>
      <c r="H9" s="39"/>
      <c r="I9" s="160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2"/>
      <c r="C10" s="39"/>
      <c r="D10" s="39"/>
      <c r="E10" s="39"/>
      <c r="F10" s="39"/>
      <c r="G10" s="39"/>
      <c r="H10" s="39"/>
      <c r="I10" s="160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2"/>
      <c r="C11" s="39"/>
      <c r="D11" s="158" t="s">
        <v>18</v>
      </c>
      <c r="E11" s="39"/>
      <c r="F11" s="162" t="s">
        <v>1</v>
      </c>
      <c r="G11" s="39"/>
      <c r="H11" s="39"/>
      <c r="I11" s="163" t="s">
        <v>19</v>
      </c>
      <c r="J11" s="16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2"/>
      <c r="C12" s="39"/>
      <c r="D12" s="158" t="s">
        <v>20</v>
      </c>
      <c r="E12" s="39"/>
      <c r="F12" s="162" t="s">
        <v>1394</v>
      </c>
      <c r="G12" s="39"/>
      <c r="H12" s="39"/>
      <c r="I12" s="163" t="s">
        <v>22</v>
      </c>
      <c r="J12" s="164" t="str">
        <f>'Rekapitulace stavby'!AN8</f>
        <v>11. 2. 2019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2"/>
      <c r="C13" s="39"/>
      <c r="D13" s="39"/>
      <c r="E13" s="39"/>
      <c r="F13" s="39"/>
      <c r="G13" s="39"/>
      <c r="H13" s="39"/>
      <c r="I13" s="160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2"/>
      <c r="C14" s="39"/>
      <c r="D14" s="158" t="s">
        <v>24</v>
      </c>
      <c r="E14" s="39"/>
      <c r="F14" s="39"/>
      <c r="G14" s="39"/>
      <c r="H14" s="39"/>
      <c r="I14" s="163" t="s">
        <v>25</v>
      </c>
      <c r="J14" s="16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2"/>
      <c r="C15" s="39"/>
      <c r="D15" s="39"/>
      <c r="E15" s="162" t="str">
        <f>IF('Rekapitulace stavby'!E11="","",'Rekapitulace stavby'!E11)</f>
        <v>Obec Kostelní Lhota, Kostelní Lhota 6, Sadská</v>
      </c>
      <c r="F15" s="39"/>
      <c r="G15" s="39"/>
      <c r="H15" s="39"/>
      <c r="I15" s="163" t="s">
        <v>27</v>
      </c>
      <c r="J15" s="16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2"/>
      <c r="C16" s="39"/>
      <c r="D16" s="39"/>
      <c r="E16" s="39"/>
      <c r="F16" s="39"/>
      <c r="G16" s="39"/>
      <c r="H16" s="39"/>
      <c r="I16" s="160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2"/>
      <c r="C17" s="39"/>
      <c r="D17" s="158" t="s">
        <v>28</v>
      </c>
      <c r="E17" s="39"/>
      <c r="F17" s="39"/>
      <c r="G17" s="39"/>
      <c r="H17" s="39"/>
      <c r="I17" s="163" t="s">
        <v>25</v>
      </c>
      <c r="J17" s="32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2"/>
      <c r="C18" s="39"/>
      <c r="D18" s="39"/>
      <c r="E18" s="32" t="str">
        <f>'Rekapitulace stavby'!E14</f>
        <v>Vyplň údaj</v>
      </c>
      <c r="F18" s="162"/>
      <c r="G18" s="162"/>
      <c r="H18" s="162"/>
      <c r="I18" s="163" t="s">
        <v>27</v>
      </c>
      <c r="J18" s="32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2"/>
      <c r="C19" s="39"/>
      <c r="D19" s="39"/>
      <c r="E19" s="39"/>
      <c r="F19" s="39"/>
      <c r="G19" s="39"/>
      <c r="H19" s="39"/>
      <c r="I19" s="160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2"/>
      <c r="C20" s="39"/>
      <c r="D20" s="158" t="s">
        <v>30</v>
      </c>
      <c r="E20" s="39"/>
      <c r="F20" s="39"/>
      <c r="G20" s="39"/>
      <c r="H20" s="39"/>
      <c r="I20" s="163" t="s">
        <v>25</v>
      </c>
      <c r="J20" s="162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2"/>
      <c r="C21" s="39"/>
      <c r="D21" s="39"/>
      <c r="E21" s="162" t="str">
        <f>IF('Rekapitulace stavby'!E17="","",'Rekapitulace stavby'!E17)</f>
        <v>atelier 322 s.r.o.</v>
      </c>
      <c r="F21" s="39"/>
      <c r="G21" s="39"/>
      <c r="H21" s="39"/>
      <c r="I21" s="163" t="s">
        <v>27</v>
      </c>
      <c r="J21" s="162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2"/>
      <c r="C22" s="39"/>
      <c r="D22" s="39"/>
      <c r="E22" s="39"/>
      <c r="F22" s="39"/>
      <c r="G22" s="39"/>
      <c r="H22" s="39"/>
      <c r="I22" s="160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2"/>
      <c r="C23" s="39"/>
      <c r="D23" s="158" t="s">
        <v>33</v>
      </c>
      <c r="E23" s="39"/>
      <c r="F23" s="39"/>
      <c r="G23" s="39"/>
      <c r="H23" s="39"/>
      <c r="I23" s="163" t="s">
        <v>25</v>
      </c>
      <c r="J23" s="16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2"/>
      <c r="C24" s="39"/>
      <c r="D24" s="39"/>
      <c r="E24" s="162" t="str">
        <f>IF('Rekapitulace stavby'!E20="","",'Rekapitulace stavby'!E20)</f>
        <v>Kadeřábek, KFJ s.r.o.</v>
      </c>
      <c r="F24" s="39"/>
      <c r="G24" s="39"/>
      <c r="H24" s="39"/>
      <c r="I24" s="163" t="s">
        <v>27</v>
      </c>
      <c r="J24" s="16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2"/>
      <c r="C25" s="39"/>
      <c r="D25" s="39"/>
      <c r="E25" s="39"/>
      <c r="F25" s="39"/>
      <c r="G25" s="39"/>
      <c r="H25" s="39"/>
      <c r="I25" s="160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2"/>
      <c r="C26" s="39"/>
      <c r="D26" s="158" t="s">
        <v>35</v>
      </c>
      <c r="E26" s="39"/>
      <c r="F26" s="39"/>
      <c r="G26" s="39"/>
      <c r="H26" s="39"/>
      <c r="I26" s="160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65"/>
      <c r="B27" s="166"/>
      <c r="C27" s="165"/>
      <c r="D27" s="165"/>
      <c r="E27" s="167" t="s">
        <v>1</v>
      </c>
      <c r="F27" s="167"/>
      <c r="G27" s="167"/>
      <c r="H27" s="167"/>
      <c r="I27" s="168"/>
      <c r="J27" s="165"/>
      <c r="K27" s="165"/>
      <c r="L27" s="169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</row>
    <row r="28" spans="1:31" s="2" customFormat="1" ht="6.95" customHeight="1">
      <c r="A28" s="39"/>
      <c r="B28" s="42"/>
      <c r="C28" s="39"/>
      <c r="D28" s="39"/>
      <c r="E28" s="39"/>
      <c r="F28" s="39"/>
      <c r="G28" s="39"/>
      <c r="H28" s="39"/>
      <c r="I28" s="160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2"/>
      <c r="C29" s="39"/>
      <c r="D29" s="170"/>
      <c r="E29" s="170"/>
      <c r="F29" s="170"/>
      <c r="G29" s="170"/>
      <c r="H29" s="170"/>
      <c r="I29" s="171"/>
      <c r="J29" s="170"/>
      <c r="K29" s="17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2"/>
      <c r="C30" s="39"/>
      <c r="D30" s="162" t="s">
        <v>119</v>
      </c>
      <c r="E30" s="39"/>
      <c r="F30" s="39"/>
      <c r="G30" s="39"/>
      <c r="H30" s="39"/>
      <c r="I30" s="160"/>
      <c r="J30" s="172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2"/>
      <c r="C31" s="39"/>
      <c r="D31" s="173" t="s">
        <v>110</v>
      </c>
      <c r="E31" s="39"/>
      <c r="F31" s="39"/>
      <c r="G31" s="39"/>
      <c r="H31" s="39"/>
      <c r="I31" s="160"/>
      <c r="J31" s="172">
        <f>J101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2"/>
      <c r="C32" s="39"/>
      <c r="D32" s="174" t="s">
        <v>38</v>
      </c>
      <c r="E32" s="39"/>
      <c r="F32" s="39"/>
      <c r="G32" s="39"/>
      <c r="H32" s="39"/>
      <c r="I32" s="160"/>
      <c r="J32" s="175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2"/>
      <c r="C33" s="39"/>
      <c r="D33" s="170"/>
      <c r="E33" s="170"/>
      <c r="F33" s="170"/>
      <c r="G33" s="170"/>
      <c r="H33" s="170"/>
      <c r="I33" s="171"/>
      <c r="J33" s="170"/>
      <c r="K33" s="17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2"/>
      <c r="C34" s="39"/>
      <c r="D34" s="39"/>
      <c r="E34" s="39"/>
      <c r="F34" s="176" t="s">
        <v>40</v>
      </c>
      <c r="G34" s="39"/>
      <c r="H34" s="39"/>
      <c r="I34" s="177" t="s">
        <v>39</v>
      </c>
      <c r="J34" s="176" t="s">
        <v>41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2"/>
      <c r="C35" s="39"/>
      <c r="D35" s="178" t="s">
        <v>42</v>
      </c>
      <c r="E35" s="158" t="s">
        <v>43</v>
      </c>
      <c r="F35" s="179">
        <f>ROUND((SUM(BE101:BE108)+SUM(BE128:BE163)),2)</f>
        <v>0</v>
      </c>
      <c r="G35" s="39"/>
      <c r="H35" s="39"/>
      <c r="I35" s="180">
        <v>0.21</v>
      </c>
      <c r="J35" s="179">
        <f>ROUND(((SUM(BE101:BE108)+SUM(BE128:BE163))*I35),2)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2"/>
      <c r="C36" s="39"/>
      <c r="D36" s="39"/>
      <c r="E36" s="158" t="s">
        <v>44</v>
      </c>
      <c r="F36" s="179">
        <f>ROUND((SUM(BF101:BF108)+SUM(BF128:BF163)),2)</f>
        <v>0</v>
      </c>
      <c r="G36" s="39"/>
      <c r="H36" s="39"/>
      <c r="I36" s="180">
        <v>0.15</v>
      </c>
      <c r="J36" s="179">
        <f>ROUND(((SUM(BF101:BF108)+SUM(BF128:BF163))*I36),2)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2"/>
      <c r="C37" s="39"/>
      <c r="D37" s="39"/>
      <c r="E37" s="158" t="s">
        <v>45</v>
      </c>
      <c r="F37" s="179">
        <f>ROUND((SUM(BG101:BG108)+SUM(BG128:BG163)),2)</f>
        <v>0</v>
      </c>
      <c r="G37" s="39"/>
      <c r="H37" s="39"/>
      <c r="I37" s="180">
        <v>0.21</v>
      </c>
      <c r="J37" s="179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2"/>
      <c r="C38" s="39"/>
      <c r="D38" s="39"/>
      <c r="E38" s="158" t="s">
        <v>46</v>
      </c>
      <c r="F38" s="179">
        <f>ROUND((SUM(BH101:BH108)+SUM(BH128:BH163)),2)</f>
        <v>0</v>
      </c>
      <c r="G38" s="39"/>
      <c r="H38" s="39"/>
      <c r="I38" s="180">
        <v>0.15</v>
      </c>
      <c r="J38" s="179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2"/>
      <c r="C39" s="39"/>
      <c r="D39" s="39"/>
      <c r="E39" s="158" t="s">
        <v>47</v>
      </c>
      <c r="F39" s="179">
        <f>ROUND((SUM(BI101:BI108)+SUM(BI128:BI163)),2)</f>
        <v>0</v>
      </c>
      <c r="G39" s="39"/>
      <c r="H39" s="39"/>
      <c r="I39" s="180">
        <v>0</v>
      </c>
      <c r="J39" s="179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2"/>
      <c r="C40" s="39"/>
      <c r="D40" s="39"/>
      <c r="E40" s="39"/>
      <c r="F40" s="39"/>
      <c r="G40" s="39"/>
      <c r="H40" s="39"/>
      <c r="I40" s="160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2"/>
      <c r="C41" s="181"/>
      <c r="D41" s="182" t="s">
        <v>48</v>
      </c>
      <c r="E41" s="183"/>
      <c r="F41" s="183"/>
      <c r="G41" s="184" t="s">
        <v>49</v>
      </c>
      <c r="H41" s="185" t="s">
        <v>50</v>
      </c>
      <c r="I41" s="186"/>
      <c r="J41" s="187">
        <f>SUM(J32:J39)</f>
        <v>0</v>
      </c>
      <c r="K41" s="188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2"/>
      <c r="C42" s="39"/>
      <c r="D42" s="39"/>
      <c r="E42" s="39"/>
      <c r="F42" s="39"/>
      <c r="G42" s="39"/>
      <c r="H42" s="39"/>
      <c r="I42" s="160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19"/>
      <c r="I43" s="152"/>
      <c r="L43" s="19"/>
    </row>
    <row r="44" spans="2:12" s="1" customFormat="1" ht="14.4" customHeight="1">
      <c r="B44" s="19"/>
      <c r="I44" s="152"/>
      <c r="L44" s="19"/>
    </row>
    <row r="45" spans="2:12" s="1" customFormat="1" ht="14.4" customHeight="1">
      <c r="B45" s="19"/>
      <c r="I45" s="152"/>
      <c r="L45" s="19"/>
    </row>
    <row r="46" spans="2:12" s="1" customFormat="1" ht="14.4" customHeight="1">
      <c r="B46" s="19"/>
      <c r="I46" s="152"/>
      <c r="L46" s="19"/>
    </row>
    <row r="47" spans="2:12" s="1" customFormat="1" ht="14.4" customHeight="1">
      <c r="B47" s="19"/>
      <c r="I47" s="152"/>
      <c r="L47" s="19"/>
    </row>
    <row r="48" spans="2:12" s="1" customFormat="1" ht="14.4" customHeight="1">
      <c r="B48" s="19"/>
      <c r="I48" s="152"/>
      <c r="L48" s="19"/>
    </row>
    <row r="49" spans="2:12" s="1" customFormat="1" ht="14.4" customHeight="1">
      <c r="B49" s="19"/>
      <c r="I49" s="152"/>
      <c r="L49" s="19"/>
    </row>
    <row r="50" spans="2:12" s="2" customFormat="1" ht="14.4" customHeight="1">
      <c r="B50" s="64"/>
      <c r="D50" s="189" t="s">
        <v>51</v>
      </c>
      <c r="E50" s="190"/>
      <c r="F50" s="190"/>
      <c r="G50" s="189" t="s">
        <v>52</v>
      </c>
      <c r="H50" s="190"/>
      <c r="I50" s="191"/>
      <c r="J50" s="190"/>
      <c r="K50" s="190"/>
      <c r="L50" s="64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9"/>
      <c r="B61" s="42"/>
      <c r="C61" s="39"/>
      <c r="D61" s="192" t="s">
        <v>53</v>
      </c>
      <c r="E61" s="193"/>
      <c r="F61" s="194" t="s">
        <v>54</v>
      </c>
      <c r="G61" s="192" t="s">
        <v>53</v>
      </c>
      <c r="H61" s="193"/>
      <c r="I61" s="195"/>
      <c r="J61" s="196" t="s">
        <v>54</v>
      </c>
      <c r="K61" s="193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9"/>
      <c r="B65" s="42"/>
      <c r="C65" s="39"/>
      <c r="D65" s="189" t="s">
        <v>55</v>
      </c>
      <c r="E65" s="197"/>
      <c r="F65" s="197"/>
      <c r="G65" s="189" t="s">
        <v>56</v>
      </c>
      <c r="H65" s="197"/>
      <c r="I65" s="198"/>
      <c r="J65" s="197"/>
      <c r="K65" s="197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9"/>
      <c r="B76" s="42"/>
      <c r="C76" s="39"/>
      <c r="D76" s="192" t="s">
        <v>53</v>
      </c>
      <c r="E76" s="193"/>
      <c r="F76" s="194" t="s">
        <v>54</v>
      </c>
      <c r="G76" s="192" t="s">
        <v>53</v>
      </c>
      <c r="H76" s="193"/>
      <c r="I76" s="195"/>
      <c r="J76" s="196" t="s">
        <v>54</v>
      </c>
      <c r="K76" s="193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99"/>
      <c r="C77" s="200"/>
      <c r="D77" s="200"/>
      <c r="E77" s="200"/>
      <c r="F77" s="200"/>
      <c r="G77" s="200"/>
      <c r="H77" s="200"/>
      <c r="I77" s="201"/>
      <c r="J77" s="200"/>
      <c r="K77" s="200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202"/>
      <c r="C81" s="203"/>
      <c r="D81" s="203"/>
      <c r="E81" s="203"/>
      <c r="F81" s="203"/>
      <c r="G81" s="203"/>
      <c r="H81" s="203"/>
      <c r="I81" s="204"/>
      <c r="J81" s="203"/>
      <c r="K81" s="20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2" t="s">
        <v>120</v>
      </c>
      <c r="D82" s="41"/>
      <c r="E82" s="41"/>
      <c r="F82" s="41"/>
      <c r="G82" s="41"/>
      <c r="H82" s="41"/>
      <c r="I82" s="160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60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1" t="s">
        <v>16</v>
      </c>
      <c r="D84" s="41"/>
      <c r="E84" s="41"/>
      <c r="F84" s="41"/>
      <c r="G84" s="41"/>
      <c r="H84" s="41"/>
      <c r="I84" s="160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205" t="str">
        <f>E7</f>
        <v>Stavební úpravy podkroví ZŠ Kostelní Lhota</v>
      </c>
      <c r="F85" s="31"/>
      <c r="G85" s="31"/>
      <c r="H85" s="31"/>
      <c r="I85" s="160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1" t="s">
        <v>117</v>
      </c>
      <c r="D86" s="41"/>
      <c r="E86" s="41"/>
      <c r="F86" s="41"/>
      <c r="G86" s="41"/>
      <c r="H86" s="41"/>
      <c r="I86" s="160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04 - Zdravotechnika - materiál</v>
      </c>
      <c r="F87" s="41"/>
      <c r="G87" s="41"/>
      <c r="H87" s="41"/>
      <c r="I87" s="160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60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1" t="s">
        <v>20</v>
      </c>
      <c r="D89" s="41"/>
      <c r="E89" s="41"/>
      <c r="F89" s="26" t="str">
        <f>F12</f>
        <v xml:space="preserve"> </v>
      </c>
      <c r="G89" s="41"/>
      <c r="H89" s="41"/>
      <c r="I89" s="163" t="s">
        <v>22</v>
      </c>
      <c r="J89" s="80" t="str">
        <f>IF(J12="","",J12)</f>
        <v>11. 2. 2019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60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1" t="s">
        <v>24</v>
      </c>
      <c r="D91" s="41"/>
      <c r="E91" s="41"/>
      <c r="F91" s="26" t="str">
        <f>E15</f>
        <v>Obec Kostelní Lhota, Kostelní Lhota 6, Sadská</v>
      </c>
      <c r="G91" s="41"/>
      <c r="H91" s="41"/>
      <c r="I91" s="163" t="s">
        <v>30</v>
      </c>
      <c r="J91" s="35" t="str">
        <f>E21</f>
        <v>atelier 322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>
      <c r="A92" s="39"/>
      <c r="B92" s="40"/>
      <c r="C92" s="31" t="s">
        <v>28</v>
      </c>
      <c r="D92" s="41"/>
      <c r="E92" s="41"/>
      <c r="F92" s="26" t="str">
        <f>IF(E18="","",E18)</f>
        <v>Vyplň údaj</v>
      </c>
      <c r="G92" s="41"/>
      <c r="H92" s="41"/>
      <c r="I92" s="163" t="s">
        <v>33</v>
      </c>
      <c r="J92" s="35" t="str">
        <f>E24</f>
        <v>Kadeřábek, KFJ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60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206" t="s">
        <v>121</v>
      </c>
      <c r="D94" s="150"/>
      <c r="E94" s="150"/>
      <c r="F94" s="150"/>
      <c r="G94" s="150"/>
      <c r="H94" s="150"/>
      <c r="I94" s="207"/>
      <c r="J94" s="208" t="s">
        <v>122</v>
      </c>
      <c r="K94" s="15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60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209" t="s">
        <v>123</v>
      </c>
      <c r="D96" s="41"/>
      <c r="E96" s="41"/>
      <c r="F96" s="41"/>
      <c r="G96" s="41"/>
      <c r="H96" s="41"/>
      <c r="I96" s="160"/>
      <c r="J96" s="111">
        <f>J128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6" t="s">
        <v>124</v>
      </c>
    </row>
    <row r="97" spans="1:31" s="9" customFormat="1" ht="24.95" customHeight="1">
      <c r="A97" s="9"/>
      <c r="B97" s="210"/>
      <c r="C97" s="211"/>
      <c r="D97" s="212" t="s">
        <v>1568</v>
      </c>
      <c r="E97" s="213"/>
      <c r="F97" s="213"/>
      <c r="G97" s="213"/>
      <c r="H97" s="213"/>
      <c r="I97" s="214"/>
      <c r="J97" s="215">
        <f>J129</f>
        <v>0</v>
      </c>
      <c r="K97" s="211"/>
      <c r="L97" s="21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210"/>
      <c r="C98" s="211"/>
      <c r="D98" s="212" t="s">
        <v>1569</v>
      </c>
      <c r="E98" s="213"/>
      <c r="F98" s="213"/>
      <c r="G98" s="213"/>
      <c r="H98" s="213"/>
      <c r="I98" s="214"/>
      <c r="J98" s="215">
        <f>J144</f>
        <v>0</v>
      </c>
      <c r="K98" s="211"/>
      <c r="L98" s="21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160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40"/>
      <c r="C100" s="41"/>
      <c r="D100" s="41"/>
      <c r="E100" s="41"/>
      <c r="F100" s="41"/>
      <c r="G100" s="41"/>
      <c r="H100" s="41"/>
      <c r="I100" s="160"/>
      <c r="J100" s="41"/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29.25" customHeight="1">
      <c r="A101" s="39"/>
      <c r="B101" s="40"/>
      <c r="C101" s="209" t="s">
        <v>150</v>
      </c>
      <c r="D101" s="41"/>
      <c r="E101" s="41"/>
      <c r="F101" s="41"/>
      <c r="G101" s="41"/>
      <c r="H101" s="41"/>
      <c r="I101" s="160"/>
      <c r="J101" s="224">
        <f>ROUND(J102+J103+J104+J105+J106+J107,2)</f>
        <v>0</v>
      </c>
      <c r="K101" s="41"/>
      <c r="L101" s="64"/>
      <c r="N101" s="225" t="s">
        <v>42</v>
      </c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65" s="2" customFormat="1" ht="18" customHeight="1">
      <c r="A102" s="39"/>
      <c r="B102" s="40"/>
      <c r="C102" s="41"/>
      <c r="D102" s="145" t="s">
        <v>151</v>
      </c>
      <c r="E102" s="138"/>
      <c r="F102" s="138"/>
      <c r="G102" s="41"/>
      <c r="H102" s="41"/>
      <c r="I102" s="160"/>
      <c r="J102" s="139">
        <v>0</v>
      </c>
      <c r="K102" s="41"/>
      <c r="L102" s="226"/>
      <c r="M102" s="227"/>
      <c r="N102" s="228" t="s">
        <v>43</v>
      </c>
      <c r="O102" s="227"/>
      <c r="P102" s="227"/>
      <c r="Q102" s="227"/>
      <c r="R102" s="227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7"/>
      <c r="AS102" s="227"/>
      <c r="AT102" s="227"/>
      <c r="AU102" s="227"/>
      <c r="AV102" s="227"/>
      <c r="AW102" s="227"/>
      <c r="AX102" s="227"/>
      <c r="AY102" s="229" t="s">
        <v>152</v>
      </c>
      <c r="AZ102" s="227"/>
      <c r="BA102" s="227"/>
      <c r="BB102" s="227"/>
      <c r="BC102" s="227"/>
      <c r="BD102" s="227"/>
      <c r="BE102" s="230">
        <f>IF(N102="základní",J102,0)</f>
        <v>0</v>
      </c>
      <c r="BF102" s="230">
        <f>IF(N102="snížená",J102,0)</f>
        <v>0</v>
      </c>
      <c r="BG102" s="230">
        <f>IF(N102="zákl. přenesená",J102,0)</f>
        <v>0</v>
      </c>
      <c r="BH102" s="230">
        <f>IF(N102="sníž. přenesená",J102,0)</f>
        <v>0</v>
      </c>
      <c r="BI102" s="230">
        <f>IF(N102="nulová",J102,0)</f>
        <v>0</v>
      </c>
      <c r="BJ102" s="229" t="s">
        <v>86</v>
      </c>
      <c r="BK102" s="227"/>
      <c r="BL102" s="227"/>
      <c r="BM102" s="227"/>
    </row>
    <row r="103" spans="1:65" s="2" customFormat="1" ht="18" customHeight="1">
      <c r="A103" s="39"/>
      <c r="B103" s="40"/>
      <c r="C103" s="41"/>
      <c r="D103" s="145" t="s">
        <v>153</v>
      </c>
      <c r="E103" s="138"/>
      <c r="F103" s="138"/>
      <c r="G103" s="41"/>
      <c r="H103" s="41"/>
      <c r="I103" s="160"/>
      <c r="J103" s="139">
        <v>0</v>
      </c>
      <c r="K103" s="41"/>
      <c r="L103" s="226"/>
      <c r="M103" s="227"/>
      <c r="N103" s="228" t="s">
        <v>43</v>
      </c>
      <c r="O103" s="227"/>
      <c r="P103" s="227"/>
      <c r="Q103" s="227"/>
      <c r="R103" s="227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  <c r="AS103" s="227"/>
      <c r="AT103" s="227"/>
      <c r="AU103" s="227"/>
      <c r="AV103" s="227"/>
      <c r="AW103" s="227"/>
      <c r="AX103" s="227"/>
      <c r="AY103" s="229" t="s">
        <v>152</v>
      </c>
      <c r="AZ103" s="227"/>
      <c r="BA103" s="227"/>
      <c r="BB103" s="227"/>
      <c r="BC103" s="227"/>
      <c r="BD103" s="227"/>
      <c r="BE103" s="230">
        <f>IF(N103="základní",J103,0)</f>
        <v>0</v>
      </c>
      <c r="BF103" s="230">
        <f>IF(N103="snížená",J103,0)</f>
        <v>0</v>
      </c>
      <c r="BG103" s="230">
        <f>IF(N103="zákl. přenesená",J103,0)</f>
        <v>0</v>
      </c>
      <c r="BH103" s="230">
        <f>IF(N103="sníž. přenesená",J103,0)</f>
        <v>0</v>
      </c>
      <c r="BI103" s="230">
        <f>IF(N103="nulová",J103,0)</f>
        <v>0</v>
      </c>
      <c r="BJ103" s="229" t="s">
        <v>86</v>
      </c>
      <c r="BK103" s="227"/>
      <c r="BL103" s="227"/>
      <c r="BM103" s="227"/>
    </row>
    <row r="104" spans="1:65" s="2" customFormat="1" ht="18" customHeight="1">
      <c r="A104" s="39"/>
      <c r="B104" s="40"/>
      <c r="C104" s="41"/>
      <c r="D104" s="145" t="s">
        <v>154</v>
      </c>
      <c r="E104" s="138"/>
      <c r="F104" s="138"/>
      <c r="G104" s="41"/>
      <c r="H104" s="41"/>
      <c r="I104" s="160"/>
      <c r="J104" s="139">
        <v>0</v>
      </c>
      <c r="K104" s="41"/>
      <c r="L104" s="226"/>
      <c r="M104" s="227"/>
      <c r="N104" s="228" t="s">
        <v>43</v>
      </c>
      <c r="O104" s="227"/>
      <c r="P104" s="227"/>
      <c r="Q104" s="227"/>
      <c r="R104" s="227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7"/>
      <c r="AU104" s="227"/>
      <c r="AV104" s="227"/>
      <c r="AW104" s="227"/>
      <c r="AX104" s="227"/>
      <c r="AY104" s="229" t="s">
        <v>152</v>
      </c>
      <c r="AZ104" s="227"/>
      <c r="BA104" s="227"/>
      <c r="BB104" s="227"/>
      <c r="BC104" s="227"/>
      <c r="BD104" s="227"/>
      <c r="BE104" s="230">
        <f>IF(N104="základní",J104,0)</f>
        <v>0</v>
      </c>
      <c r="BF104" s="230">
        <f>IF(N104="snížená",J104,0)</f>
        <v>0</v>
      </c>
      <c r="BG104" s="230">
        <f>IF(N104="zákl. přenesená",J104,0)</f>
        <v>0</v>
      </c>
      <c r="BH104" s="230">
        <f>IF(N104="sníž. přenesená",J104,0)</f>
        <v>0</v>
      </c>
      <c r="BI104" s="230">
        <f>IF(N104="nulová",J104,0)</f>
        <v>0</v>
      </c>
      <c r="BJ104" s="229" t="s">
        <v>86</v>
      </c>
      <c r="BK104" s="227"/>
      <c r="BL104" s="227"/>
      <c r="BM104" s="227"/>
    </row>
    <row r="105" spans="1:65" s="2" customFormat="1" ht="18" customHeight="1">
      <c r="A105" s="39"/>
      <c r="B105" s="40"/>
      <c r="C105" s="41"/>
      <c r="D105" s="145" t="s">
        <v>155</v>
      </c>
      <c r="E105" s="138"/>
      <c r="F105" s="138"/>
      <c r="G105" s="41"/>
      <c r="H105" s="41"/>
      <c r="I105" s="160"/>
      <c r="J105" s="139">
        <v>0</v>
      </c>
      <c r="K105" s="41"/>
      <c r="L105" s="226"/>
      <c r="M105" s="227"/>
      <c r="N105" s="228" t="s">
        <v>43</v>
      </c>
      <c r="O105" s="227"/>
      <c r="P105" s="227"/>
      <c r="Q105" s="227"/>
      <c r="R105" s="227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7"/>
      <c r="AS105" s="227"/>
      <c r="AT105" s="227"/>
      <c r="AU105" s="227"/>
      <c r="AV105" s="227"/>
      <c r="AW105" s="227"/>
      <c r="AX105" s="227"/>
      <c r="AY105" s="229" t="s">
        <v>152</v>
      </c>
      <c r="AZ105" s="227"/>
      <c r="BA105" s="227"/>
      <c r="BB105" s="227"/>
      <c r="BC105" s="227"/>
      <c r="BD105" s="227"/>
      <c r="BE105" s="230">
        <f>IF(N105="základní",J105,0)</f>
        <v>0</v>
      </c>
      <c r="BF105" s="230">
        <f>IF(N105="snížená",J105,0)</f>
        <v>0</v>
      </c>
      <c r="BG105" s="230">
        <f>IF(N105="zákl. přenesená",J105,0)</f>
        <v>0</v>
      </c>
      <c r="BH105" s="230">
        <f>IF(N105="sníž. přenesená",J105,0)</f>
        <v>0</v>
      </c>
      <c r="BI105" s="230">
        <f>IF(N105="nulová",J105,0)</f>
        <v>0</v>
      </c>
      <c r="BJ105" s="229" t="s">
        <v>86</v>
      </c>
      <c r="BK105" s="227"/>
      <c r="BL105" s="227"/>
      <c r="BM105" s="227"/>
    </row>
    <row r="106" spans="1:65" s="2" customFormat="1" ht="18" customHeight="1">
      <c r="A106" s="39"/>
      <c r="B106" s="40"/>
      <c r="C106" s="41"/>
      <c r="D106" s="145" t="s">
        <v>156</v>
      </c>
      <c r="E106" s="138"/>
      <c r="F106" s="138"/>
      <c r="G106" s="41"/>
      <c r="H106" s="41"/>
      <c r="I106" s="160"/>
      <c r="J106" s="139">
        <v>0</v>
      </c>
      <c r="K106" s="41"/>
      <c r="L106" s="226"/>
      <c r="M106" s="227"/>
      <c r="N106" s="228" t="s">
        <v>43</v>
      </c>
      <c r="O106" s="227"/>
      <c r="P106" s="227"/>
      <c r="Q106" s="227"/>
      <c r="R106" s="227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  <c r="AQ106" s="227"/>
      <c r="AR106" s="227"/>
      <c r="AS106" s="227"/>
      <c r="AT106" s="227"/>
      <c r="AU106" s="227"/>
      <c r="AV106" s="227"/>
      <c r="AW106" s="227"/>
      <c r="AX106" s="227"/>
      <c r="AY106" s="229" t="s">
        <v>152</v>
      </c>
      <c r="AZ106" s="227"/>
      <c r="BA106" s="227"/>
      <c r="BB106" s="227"/>
      <c r="BC106" s="227"/>
      <c r="BD106" s="227"/>
      <c r="BE106" s="230">
        <f>IF(N106="základní",J106,0)</f>
        <v>0</v>
      </c>
      <c r="BF106" s="230">
        <f>IF(N106="snížená",J106,0)</f>
        <v>0</v>
      </c>
      <c r="BG106" s="230">
        <f>IF(N106="zákl. přenesená",J106,0)</f>
        <v>0</v>
      </c>
      <c r="BH106" s="230">
        <f>IF(N106="sníž. přenesená",J106,0)</f>
        <v>0</v>
      </c>
      <c r="BI106" s="230">
        <f>IF(N106="nulová",J106,0)</f>
        <v>0</v>
      </c>
      <c r="BJ106" s="229" t="s">
        <v>86</v>
      </c>
      <c r="BK106" s="227"/>
      <c r="BL106" s="227"/>
      <c r="BM106" s="227"/>
    </row>
    <row r="107" spans="1:65" s="2" customFormat="1" ht="18" customHeight="1">
      <c r="A107" s="39"/>
      <c r="B107" s="40"/>
      <c r="C107" s="41"/>
      <c r="D107" s="138" t="s">
        <v>157</v>
      </c>
      <c r="E107" s="41"/>
      <c r="F107" s="41"/>
      <c r="G107" s="41"/>
      <c r="H107" s="41"/>
      <c r="I107" s="160"/>
      <c r="J107" s="139">
        <f>ROUND(J30*T107,2)</f>
        <v>0</v>
      </c>
      <c r="K107" s="41"/>
      <c r="L107" s="226"/>
      <c r="M107" s="227"/>
      <c r="N107" s="228" t="s">
        <v>43</v>
      </c>
      <c r="O107" s="227"/>
      <c r="P107" s="227"/>
      <c r="Q107" s="227"/>
      <c r="R107" s="227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  <c r="AQ107" s="227"/>
      <c r="AR107" s="227"/>
      <c r="AS107" s="227"/>
      <c r="AT107" s="227"/>
      <c r="AU107" s="227"/>
      <c r="AV107" s="227"/>
      <c r="AW107" s="227"/>
      <c r="AX107" s="227"/>
      <c r="AY107" s="229" t="s">
        <v>158</v>
      </c>
      <c r="AZ107" s="227"/>
      <c r="BA107" s="227"/>
      <c r="BB107" s="227"/>
      <c r="BC107" s="227"/>
      <c r="BD107" s="227"/>
      <c r="BE107" s="230">
        <f>IF(N107="základní",J107,0)</f>
        <v>0</v>
      </c>
      <c r="BF107" s="230">
        <f>IF(N107="snížená",J107,0)</f>
        <v>0</v>
      </c>
      <c r="BG107" s="230">
        <f>IF(N107="zákl. přenesená",J107,0)</f>
        <v>0</v>
      </c>
      <c r="BH107" s="230">
        <f>IF(N107="sníž. přenesená",J107,0)</f>
        <v>0</v>
      </c>
      <c r="BI107" s="230">
        <f>IF(N107="nulová",J107,0)</f>
        <v>0</v>
      </c>
      <c r="BJ107" s="229" t="s">
        <v>86</v>
      </c>
      <c r="BK107" s="227"/>
      <c r="BL107" s="227"/>
      <c r="BM107" s="227"/>
    </row>
    <row r="108" spans="1:31" s="2" customFormat="1" ht="12">
      <c r="A108" s="39"/>
      <c r="B108" s="40"/>
      <c r="C108" s="41"/>
      <c r="D108" s="41"/>
      <c r="E108" s="41"/>
      <c r="F108" s="41"/>
      <c r="G108" s="41"/>
      <c r="H108" s="41"/>
      <c r="I108" s="160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9.25" customHeight="1">
      <c r="A109" s="39"/>
      <c r="B109" s="40"/>
      <c r="C109" s="149" t="s">
        <v>115</v>
      </c>
      <c r="D109" s="150"/>
      <c r="E109" s="150"/>
      <c r="F109" s="150"/>
      <c r="G109" s="150"/>
      <c r="H109" s="150"/>
      <c r="I109" s="207"/>
      <c r="J109" s="151">
        <f>ROUND(J96+J101,2)</f>
        <v>0</v>
      </c>
      <c r="K109" s="15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67"/>
      <c r="C110" s="68"/>
      <c r="D110" s="68"/>
      <c r="E110" s="68"/>
      <c r="F110" s="68"/>
      <c r="G110" s="68"/>
      <c r="H110" s="68"/>
      <c r="I110" s="201"/>
      <c r="J110" s="68"/>
      <c r="K110" s="68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4" spans="1:31" s="2" customFormat="1" ht="6.95" customHeight="1">
      <c r="A114" s="39"/>
      <c r="B114" s="69"/>
      <c r="C114" s="70"/>
      <c r="D114" s="70"/>
      <c r="E114" s="70"/>
      <c r="F114" s="70"/>
      <c r="G114" s="70"/>
      <c r="H114" s="70"/>
      <c r="I114" s="204"/>
      <c r="J114" s="70"/>
      <c r="K114" s="7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4.95" customHeight="1">
      <c r="A115" s="39"/>
      <c r="B115" s="40"/>
      <c r="C115" s="22" t="s">
        <v>159</v>
      </c>
      <c r="D115" s="41"/>
      <c r="E115" s="41"/>
      <c r="F115" s="41"/>
      <c r="G115" s="41"/>
      <c r="H115" s="41"/>
      <c r="I115" s="160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160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1" t="s">
        <v>16</v>
      </c>
      <c r="D117" s="41"/>
      <c r="E117" s="41"/>
      <c r="F117" s="41"/>
      <c r="G117" s="41"/>
      <c r="H117" s="41"/>
      <c r="I117" s="160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205" t="str">
        <f>E7</f>
        <v>Stavební úpravy podkroví ZŠ Kostelní Lhota</v>
      </c>
      <c r="F118" s="31"/>
      <c r="G118" s="31"/>
      <c r="H118" s="31"/>
      <c r="I118" s="160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1" t="s">
        <v>117</v>
      </c>
      <c r="D119" s="41"/>
      <c r="E119" s="41"/>
      <c r="F119" s="41"/>
      <c r="G119" s="41"/>
      <c r="H119" s="41"/>
      <c r="I119" s="160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77" t="str">
        <f>E9</f>
        <v>04 - Zdravotechnika - materiál</v>
      </c>
      <c r="F120" s="41"/>
      <c r="G120" s="41"/>
      <c r="H120" s="41"/>
      <c r="I120" s="160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160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1" t="s">
        <v>20</v>
      </c>
      <c r="D122" s="41"/>
      <c r="E122" s="41"/>
      <c r="F122" s="26" t="str">
        <f>F12</f>
        <v xml:space="preserve"> </v>
      </c>
      <c r="G122" s="41"/>
      <c r="H122" s="41"/>
      <c r="I122" s="163" t="s">
        <v>22</v>
      </c>
      <c r="J122" s="80" t="str">
        <f>IF(J12="","",J12)</f>
        <v>11. 2. 2019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160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1" t="s">
        <v>24</v>
      </c>
      <c r="D124" s="41"/>
      <c r="E124" s="41"/>
      <c r="F124" s="26" t="str">
        <f>E15</f>
        <v>Obec Kostelní Lhota, Kostelní Lhota 6, Sadská</v>
      </c>
      <c r="G124" s="41"/>
      <c r="H124" s="41"/>
      <c r="I124" s="163" t="s">
        <v>30</v>
      </c>
      <c r="J124" s="35" t="str">
        <f>E21</f>
        <v>atelier 322 s.r.o.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25.65" customHeight="1">
      <c r="A125" s="39"/>
      <c r="B125" s="40"/>
      <c r="C125" s="31" t="s">
        <v>28</v>
      </c>
      <c r="D125" s="41"/>
      <c r="E125" s="41"/>
      <c r="F125" s="26" t="str">
        <f>IF(E18="","",E18)</f>
        <v>Vyplň údaj</v>
      </c>
      <c r="G125" s="41"/>
      <c r="H125" s="41"/>
      <c r="I125" s="163" t="s">
        <v>33</v>
      </c>
      <c r="J125" s="35" t="str">
        <f>E24</f>
        <v>Kadeřábek, KFJ s.r.o.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0.3" customHeight="1">
      <c r="A126" s="39"/>
      <c r="B126" s="40"/>
      <c r="C126" s="41"/>
      <c r="D126" s="41"/>
      <c r="E126" s="41"/>
      <c r="F126" s="41"/>
      <c r="G126" s="41"/>
      <c r="H126" s="41"/>
      <c r="I126" s="160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11" customFormat="1" ht="29.25" customHeight="1">
      <c r="A127" s="231"/>
      <c r="B127" s="232"/>
      <c r="C127" s="233" t="s">
        <v>160</v>
      </c>
      <c r="D127" s="234" t="s">
        <v>63</v>
      </c>
      <c r="E127" s="234" t="s">
        <v>59</v>
      </c>
      <c r="F127" s="234" t="s">
        <v>60</v>
      </c>
      <c r="G127" s="234" t="s">
        <v>161</v>
      </c>
      <c r="H127" s="234" t="s">
        <v>162</v>
      </c>
      <c r="I127" s="235" t="s">
        <v>163</v>
      </c>
      <c r="J127" s="236" t="s">
        <v>122</v>
      </c>
      <c r="K127" s="237" t="s">
        <v>164</v>
      </c>
      <c r="L127" s="238"/>
      <c r="M127" s="101" t="s">
        <v>1</v>
      </c>
      <c r="N127" s="102" t="s">
        <v>42</v>
      </c>
      <c r="O127" s="102" t="s">
        <v>165</v>
      </c>
      <c r="P127" s="102" t="s">
        <v>166</v>
      </c>
      <c r="Q127" s="102" t="s">
        <v>167</v>
      </c>
      <c r="R127" s="102" t="s">
        <v>168</v>
      </c>
      <c r="S127" s="102" t="s">
        <v>169</v>
      </c>
      <c r="T127" s="103" t="s">
        <v>170</v>
      </c>
      <c r="U127" s="231"/>
      <c r="V127" s="231"/>
      <c r="W127" s="231"/>
      <c r="X127" s="231"/>
      <c r="Y127" s="231"/>
      <c r="Z127" s="231"/>
      <c r="AA127" s="231"/>
      <c r="AB127" s="231"/>
      <c r="AC127" s="231"/>
      <c r="AD127" s="231"/>
      <c r="AE127" s="231"/>
    </row>
    <row r="128" spans="1:63" s="2" customFormat="1" ht="22.8" customHeight="1">
      <c r="A128" s="39"/>
      <c r="B128" s="40"/>
      <c r="C128" s="108" t="s">
        <v>171</v>
      </c>
      <c r="D128" s="41"/>
      <c r="E128" s="41"/>
      <c r="F128" s="41"/>
      <c r="G128" s="41"/>
      <c r="H128" s="41"/>
      <c r="I128" s="160"/>
      <c r="J128" s="239">
        <f>BK128</f>
        <v>0</v>
      </c>
      <c r="K128" s="41"/>
      <c r="L128" s="42"/>
      <c r="M128" s="104"/>
      <c r="N128" s="240"/>
      <c r="O128" s="105"/>
      <c r="P128" s="241">
        <f>P129+P144</f>
        <v>0</v>
      </c>
      <c r="Q128" s="105"/>
      <c r="R128" s="241">
        <f>R129+R144</f>
        <v>0</v>
      </c>
      <c r="S128" s="105"/>
      <c r="T128" s="242">
        <f>T129+T144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6" t="s">
        <v>77</v>
      </c>
      <c r="AU128" s="16" t="s">
        <v>124</v>
      </c>
      <c r="BK128" s="243">
        <f>BK129+BK144</f>
        <v>0</v>
      </c>
    </row>
    <row r="129" spans="1:63" s="12" customFormat="1" ht="25.9" customHeight="1">
      <c r="A129" s="12"/>
      <c r="B129" s="244"/>
      <c r="C129" s="245"/>
      <c r="D129" s="246" t="s">
        <v>77</v>
      </c>
      <c r="E129" s="247" t="s">
        <v>1400</v>
      </c>
      <c r="F129" s="247" t="s">
        <v>1570</v>
      </c>
      <c r="G129" s="245"/>
      <c r="H129" s="245"/>
      <c r="I129" s="248"/>
      <c r="J129" s="249">
        <f>BK129</f>
        <v>0</v>
      </c>
      <c r="K129" s="245"/>
      <c r="L129" s="250"/>
      <c r="M129" s="251"/>
      <c r="N129" s="252"/>
      <c r="O129" s="252"/>
      <c r="P129" s="253">
        <f>SUM(P130:P143)</f>
        <v>0</v>
      </c>
      <c r="Q129" s="252"/>
      <c r="R129" s="253">
        <f>SUM(R130:R143)</f>
        <v>0</v>
      </c>
      <c r="S129" s="252"/>
      <c r="T129" s="254">
        <f>SUM(T130:T143)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55" t="s">
        <v>86</v>
      </c>
      <c r="AT129" s="256" t="s">
        <v>77</v>
      </c>
      <c r="AU129" s="256" t="s">
        <v>78</v>
      </c>
      <c r="AY129" s="255" t="s">
        <v>174</v>
      </c>
      <c r="BK129" s="257">
        <f>SUM(BK130:BK143)</f>
        <v>0</v>
      </c>
    </row>
    <row r="130" spans="1:65" s="2" customFormat="1" ht="16.5" customHeight="1">
      <c r="A130" s="39"/>
      <c r="B130" s="40"/>
      <c r="C130" s="260" t="s">
        <v>86</v>
      </c>
      <c r="D130" s="260" t="s">
        <v>176</v>
      </c>
      <c r="E130" s="261" t="s">
        <v>1571</v>
      </c>
      <c r="F130" s="262" t="s">
        <v>1572</v>
      </c>
      <c r="G130" s="263" t="s">
        <v>338</v>
      </c>
      <c r="H130" s="264">
        <v>11</v>
      </c>
      <c r="I130" s="265"/>
      <c r="J130" s="266">
        <f>ROUND(I130*H130,2)</f>
        <v>0</v>
      </c>
      <c r="K130" s="267"/>
      <c r="L130" s="42"/>
      <c r="M130" s="268" t="s">
        <v>1</v>
      </c>
      <c r="N130" s="269" t="s">
        <v>43</v>
      </c>
      <c r="O130" s="92"/>
      <c r="P130" s="270">
        <f>O130*H130</f>
        <v>0</v>
      </c>
      <c r="Q130" s="270">
        <v>0</v>
      </c>
      <c r="R130" s="270">
        <f>Q130*H130</f>
        <v>0</v>
      </c>
      <c r="S130" s="270">
        <v>0</v>
      </c>
      <c r="T130" s="27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72" t="s">
        <v>180</v>
      </c>
      <c r="AT130" s="272" t="s">
        <v>176</v>
      </c>
      <c r="AU130" s="272" t="s">
        <v>86</v>
      </c>
      <c r="AY130" s="16" t="s">
        <v>174</v>
      </c>
      <c r="BE130" s="144">
        <f>IF(N130="základní",J130,0)</f>
        <v>0</v>
      </c>
      <c r="BF130" s="144">
        <f>IF(N130="snížená",J130,0)</f>
        <v>0</v>
      </c>
      <c r="BG130" s="144">
        <f>IF(N130="zákl. přenesená",J130,0)</f>
        <v>0</v>
      </c>
      <c r="BH130" s="144">
        <f>IF(N130="sníž. přenesená",J130,0)</f>
        <v>0</v>
      </c>
      <c r="BI130" s="144">
        <f>IF(N130="nulová",J130,0)</f>
        <v>0</v>
      </c>
      <c r="BJ130" s="16" t="s">
        <v>86</v>
      </c>
      <c r="BK130" s="144">
        <f>ROUND(I130*H130,2)</f>
        <v>0</v>
      </c>
      <c r="BL130" s="16" t="s">
        <v>180</v>
      </c>
      <c r="BM130" s="272" t="s">
        <v>88</v>
      </c>
    </row>
    <row r="131" spans="1:65" s="2" customFormat="1" ht="16.5" customHeight="1">
      <c r="A131" s="39"/>
      <c r="B131" s="40"/>
      <c r="C131" s="260" t="s">
        <v>88</v>
      </c>
      <c r="D131" s="260" t="s">
        <v>176</v>
      </c>
      <c r="E131" s="261" t="s">
        <v>1573</v>
      </c>
      <c r="F131" s="262" t="s">
        <v>1574</v>
      </c>
      <c r="G131" s="263" t="s">
        <v>1</v>
      </c>
      <c r="H131" s="264">
        <v>11</v>
      </c>
      <c r="I131" s="265"/>
      <c r="J131" s="266">
        <f>ROUND(I131*H131,2)</f>
        <v>0</v>
      </c>
      <c r="K131" s="267"/>
      <c r="L131" s="42"/>
      <c r="M131" s="268" t="s">
        <v>1</v>
      </c>
      <c r="N131" s="269" t="s">
        <v>43</v>
      </c>
      <c r="O131" s="92"/>
      <c r="P131" s="270">
        <f>O131*H131</f>
        <v>0</v>
      </c>
      <c r="Q131" s="270">
        <v>0</v>
      </c>
      <c r="R131" s="270">
        <f>Q131*H131</f>
        <v>0</v>
      </c>
      <c r="S131" s="270">
        <v>0</v>
      </c>
      <c r="T131" s="27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72" t="s">
        <v>180</v>
      </c>
      <c r="AT131" s="272" t="s">
        <v>176</v>
      </c>
      <c r="AU131" s="272" t="s">
        <v>86</v>
      </c>
      <c r="AY131" s="16" t="s">
        <v>174</v>
      </c>
      <c r="BE131" s="144">
        <f>IF(N131="základní",J131,0)</f>
        <v>0</v>
      </c>
      <c r="BF131" s="144">
        <f>IF(N131="snížená",J131,0)</f>
        <v>0</v>
      </c>
      <c r="BG131" s="144">
        <f>IF(N131="zákl. přenesená",J131,0)</f>
        <v>0</v>
      </c>
      <c r="BH131" s="144">
        <f>IF(N131="sníž. přenesená",J131,0)</f>
        <v>0</v>
      </c>
      <c r="BI131" s="144">
        <f>IF(N131="nulová",J131,0)</f>
        <v>0</v>
      </c>
      <c r="BJ131" s="16" t="s">
        <v>86</v>
      </c>
      <c r="BK131" s="144">
        <f>ROUND(I131*H131,2)</f>
        <v>0</v>
      </c>
      <c r="BL131" s="16" t="s">
        <v>180</v>
      </c>
      <c r="BM131" s="272" t="s">
        <v>180</v>
      </c>
    </row>
    <row r="132" spans="1:65" s="2" customFormat="1" ht="16.5" customHeight="1">
      <c r="A132" s="39"/>
      <c r="B132" s="40"/>
      <c r="C132" s="260" t="s">
        <v>190</v>
      </c>
      <c r="D132" s="260" t="s">
        <v>176</v>
      </c>
      <c r="E132" s="261" t="s">
        <v>1575</v>
      </c>
      <c r="F132" s="262" t="s">
        <v>1576</v>
      </c>
      <c r="G132" s="263" t="s">
        <v>338</v>
      </c>
      <c r="H132" s="264">
        <v>9</v>
      </c>
      <c r="I132" s="265"/>
      <c r="J132" s="266">
        <f>ROUND(I132*H132,2)</f>
        <v>0</v>
      </c>
      <c r="K132" s="267"/>
      <c r="L132" s="42"/>
      <c r="M132" s="268" t="s">
        <v>1</v>
      </c>
      <c r="N132" s="269" t="s">
        <v>43</v>
      </c>
      <c r="O132" s="92"/>
      <c r="P132" s="270">
        <f>O132*H132</f>
        <v>0</v>
      </c>
      <c r="Q132" s="270">
        <v>0</v>
      </c>
      <c r="R132" s="270">
        <f>Q132*H132</f>
        <v>0</v>
      </c>
      <c r="S132" s="270">
        <v>0</v>
      </c>
      <c r="T132" s="27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72" t="s">
        <v>180</v>
      </c>
      <c r="AT132" s="272" t="s">
        <v>176</v>
      </c>
      <c r="AU132" s="272" t="s">
        <v>86</v>
      </c>
      <c r="AY132" s="16" t="s">
        <v>174</v>
      </c>
      <c r="BE132" s="144">
        <f>IF(N132="základní",J132,0)</f>
        <v>0</v>
      </c>
      <c r="BF132" s="144">
        <f>IF(N132="snížená",J132,0)</f>
        <v>0</v>
      </c>
      <c r="BG132" s="144">
        <f>IF(N132="zákl. přenesená",J132,0)</f>
        <v>0</v>
      </c>
      <c r="BH132" s="144">
        <f>IF(N132="sníž. přenesená",J132,0)</f>
        <v>0</v>
      </c>
      <c r="BI132" s="144">
        <f>IF(N132="nulová",J132,0)</f>
        <v>0</v>
      </c>
      <c r="BJ132" s="16" t="s">
        <v>86</v>
      </c>
      <c r="BK132" s="144">
        <f>ROUND(I132*H132,2)</f>
        <v>0</v>
      </c>
      <c r="BL132" s="16" t="s">
        <v>180</v>
      </c>
      <c r="BM132" s="272" t="s">
        <v>206</v>
      </c>
    </row>
    <row r="133" spans="1:65" s="2" customFormat="1" ht="16.5" customHeight="1">
      <c r="A133" s="39"/>
      <c r="B133" s="40"/>
      <c r="C133" s="260" t="s">
        <v>180</v>
      </c>
      <c r="D133" s="260" t="s">
        <v>176</v>
      </c>
      <c r="E133" s="261" t="s">
        <v>1577</v>
      </c>
      <c r="F133" s="262" t="s">
        <v>1578</v>
      </c>
      <c r="G133" s="263" t="s">
        <v>338</v>
      </c>
      <c r="H133" s="264">
        <v>9</v>
      </c>
      <c r="I133" s="265"/>
      <c r="J133" s="266">
        <f>ROUND(I133*H133,2)</f>
        <v>0</v>
      </c>
      <c r="K133" s="267"/>
      <c r="L133" s="42"/>
      <c r="M133" s="268" t="s">
        <v>1</v>
      </c>
      <c r="N133" s="269" t="s">
        <v>43</v>
      </c>
      <c r="O133" s="92"/>
      <c r="P133" s="270">
        <f>O133*H133</f>
        <v>0</v>
      </c>
      <c r="Q133" s="270">
        <v>0</v>
      </c>
      <c r="R133" s="270">
        <f>Q133*H133</f>
        <v>0</v>
      </c>
      <c r="S133" s="270">
        <v>0</v>
      </c>
      <c r="T133" s="27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72" t="s">
        <v>180</v>
      </c>
      <c r="AT133" s="272" t="s">
        <v>176</v>
      </c>
      <c r="AU133" s="272" t="s">
        <v>86</v>
      </c>
      <c r="AY133" s="16" t="s">
        <v>174</v>
      </c>
      <c r="BE133" s="144">
        <f>IF(N133="základní",J133,0)</f>
        <v>0</v>
      </c>
      <c r="BF133" s="144">
        <f>IF(N133="snížená",J133,0)</f>
        <v>0</v>
      </c>
      <c r="BG133" s="144">
        <f>IF(N133="zákl. přenesená",J133,0)</f>
        <v>0</v>
      </c>
      <c r="BH133" s="144">
        <f>IF(N133="sníž. přenesená",J133,0)</f>
        <v>0</v>
      </c>
      <c r="BI133" s="144">
        <f>IF(N133="nulová",J133,0)</f>
        <v>0</v>
      </c>
      <c r="BJ133" s="16" t="s">
        <v>86</v>
      </c>
      <c r="BK133" s="144">
        <f>ROUND(I133*H133,2)</f>
        <v>0</v>
      </c>
      <c r="BL133" s="16" t="s">
        <v>180</v>
      </c>
      <c r="BM133" s="272" t="s">
        <v>203</v>
      </c>
    </row>
    <row r="134" spans="1:65" s="2" customFormat="1" ht="16.5" customHeight="1">
      <c r="A134" s="39"/>
      <c r="B134" s="40"/>
      <c r="C134" s="260" t="s">
        <v>198</v>
      </c>
      <c r="D134" s="260" t="s">
        <v>176</v>
      </c>
      <c r="E134" s="261" t="s">
        <v>1579</v>
      </c>
      <c r="F134" s="262" t="s">
        <v>1580</v>
      </c>
      <c r="G134" s="263" t="s">
        <v>297</v>
      </c>
      <c r="H134" s="264">
        <v>40</v>
      </c>
      <c r="I134" s="265"/>
      <c r="J134" s="266">
        <f>ROUND(I134*H134,2)</f>
        <v>0</v>
      </c>
      <c r="K134" s="267"/>
      <c r="L134" s="42"/>
      <c r="M134" s="268" t="s">
        <v>1</v>
      </c>
      <c r="N134" s="269" t="s">
        <v>43</v>
      </c>
      <c r="O134" s="92"/>
      <c r="P134" s="270">
        <f>O134*H134</f>
        <v>0</v>
      </c>
      <c r="Q134" s="270">
        <v>0</v>
      </c>
      <c r="R134" s="270">
        <f>Q134*H134</f>
        <v>0</v>
      </c>
      <c r="S134" s="270">
        <v>0</v>
      </c>
      <c r="T134" s="27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72" t="s">
        <v>180</v>
      </c>
      <c r="AT134" s="272" t="s">
        <v>176</v>
      </c>
      <c r="AU134" s="272" t="s">
        <v>86</v>
      </c>
      <c r="AY134" s="16" t="s">
        <v>174</v>
      </c>
      <c r="BE134" s="144">
        <f>IF(N134="základní",J134,0)</f>
        <v>0</v>
      </c>
      <c r="BF134" s="144">
        <f>IF(N134="snížená",J134,0)</f>
        <v>0</v>
      </c>
      <c r="BG134" s="144">
        <f>IF(N134="zákl. přenesená",J134,0)</f>
        <v>0</v>
      </c>
      <c r="BH134" s="144">
        <f>IF(N134="sníž. přenesená",J134,0)</f>
        <v>0</v>
      </c>
      <c r="BI134" s="144">
        <f>IF(N134="nulová",J134,0)</f>
        <v>0</v>
      </c>
      <c r="BJ134" s="16" t="s">
        <v>86</v>
      </c>
      <c r="BK134" s="144">
        <f>ROUND(I134*H134,2)</f>
        <v>0</v>
      </c>
      <c r="BL134" s="16" t="s">
        <v>180</v>
      </c>
      <c r="BM134" s="272" t="s">
        <v>223</v>
      </c>
    </row>
    <row r="135" spans="1:65" s="2" customFormat="1" ht="16.5" customHeight="1">
      <c r="A135" s="39"/>
      <c r="B135" s="40"/>
      <c r="C135" s="260" t="s">
        <v>206</v>
      </c>
      <c r="D135" s="260" t="s">
        <v>176</v>
      </c>
      <c r="E135" s="261" t="s">
        <v>1581</v>
      </c>
      <c r="F135" s="262" t="s">
        <v>1582</v>
      </c>
      <c r="G135" s="263" t="s">
        <v>297</v>
      </c>
      <c r="H135" s="264">
        <v>10</v>
      </c>
      <c r="I135" s="265"/>
      <c r="J135" s="266">
        <f>ROUND(I135*H135,2)</f>
        <v>0</v>
      </c>
      <c r="K135" s="267"/>
      <c r="L135" s="42"/>
      <c r="M135" s="268" t="s">
        <v>1</v>
      </c>
      <c r="N135" s="269" t="s">
        <v>43</v>
      </c>
      <c r="O135" s="92"/>
      <c r="P135" s="270">
        <f>O135*H135</f>
        <v>0</v>
      </c>
      <c r="Q135" s="270">
        <v>0</v>
      </c>
      <c r="R135" s="270">
        <f>Q135*H135</f>
        <v>0</v>
      </c>
      <c r="S135" s="270">
        <v>0</v>
      </c>
      <c r="T135" s="27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72" t="s">
        <v>180</v>
      </c>
      <c r="AT135" s="272" t="s">
        <v>176</v>
      </c>
      <c r="AU135" s="272" t="s">
        <v>86</v>
      </c>
      <c r="AY135" s="16" t="s">
        <v>174</v>
      </c>
      <c r="BE135" s="144">
        <f>IF(N135="základní",J135,0)</f>
        <v>0</v>
      </c>
      <c r="BF135" s="144">
        <f>IF(N135="snížená",J135,0)</f>
        <v>0</v>
      </c>
      <c r="BG135" s="144">
        <f>IF(N135="zákl. přenesená",J135,0)</f>
        <v>0</v>
      </c>
      <c r="BH135" s="144">
        <f>IF(N135="sníž. přenesená",J135,0)</f>
        <v>0</v>
      </c>
      <c r="BI135" s="144">
        <f>IF(N135="nulová",J135,0)</f>
        <v>0</v>
      </c>
      <c r="BJ135" s="16" t="s">
        <v>86</v>
      </c>
      <c r="BK135" s="144">
        <f>ROUND(I135*H135,2)</f>
        <v>0</v>
      </c>
      <c r="BL135" s="16" t="s">
        <v>180</v>
      </c>
      <c r="BM135" s="272" t="s">
        <v>236</v>
      </c>
    </row>
    <row r="136" spans="1:65" s="2" customFormat="1" ht="16.5" customHeight="1">
      <c r="A136" s="39"/>
      <c r="B136" s="40"/>
      <c r="C136" s="260" t="s">
        <v>212</v>
      </c>
      <c r="D136" s="260" t="s">
        <v>176</v>
      </c>
      <c r="E136" s="261" t="s">
        <v>1583</v>
      </c>
      <c r="F136" s="262" t="s">
        <v>1584</v>
      </c>
      <c r="G136" s="263" t="s">
        <v>297</v>
      </c>
      <c r="H136" s="264">
        <v>12</v>
      </c>
      <c r="I136" s="265"/>
      <c r="J136" s="266">
        <f>ROUND(I136*H136,2)</f>
        <v>0</v>
      </c>
      <c r="K136" s="267"/>
      <c r="L136" s="42"/>
      <c r="M136" s="268" t="s">
        <v>1</v>
      </c>
      <c r="N136" s="269" t="s">
        <v>43</v>
      </c>
      <c r="O136" s="92"/>
      <c r="P136" s="270">
        <f>O136*H136</f>
        <v>0</v>
      </c>
      <c r="Q136" s="270">
        <v>0</v>
      </c>
      <c r="R136" s="270">
        <f>Q136*H136</f>
        <v>0</v>
      </c>
      <c r="S136" s="270">
        <v>0</v>
      </c>
      <c r="T136" s="27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72" t="s">
        <v>180</v>
      </c>
      <c r="AT136" s="272" t="s">
        <v>176</v>
      </c>
      <c r="AU136" s="272" t="s">
        <v>86</v>
      </c>
      <c r="AY136" s="16" t="s">
        <v>174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6" t="s">
        <v>86</v>
      </c>
      <c r="BK136" s="144">
        <f>ROUND(I136*H136,2)</f>
        <v>0</v>
      </c>
      <c r="BL136" s="16" t="s">
        <v>180</v>
      </c>
      <c r="BM136" s="272" t="s">
        <v>246</v>
      </c>
    </row>
    <row r="137" spans="1:65" s="2" customFormat="1" ht="16.5" customHeight="1">
      <c r="A137" s="39"/>
      <c r="B137" s="40"/>
      <c r="C137" s="260" t="s">
        <v>203</v>
      </c>
      <c r="D137" s="260" t="s">
        <v>176</v>
      </c>
      <c r="E137" s="261" t="s">
        <v>1585</v>
      </c>
      <c r="F137" s="262" t="s">
        <v>1586</v>
      </c>
      <c r="G137" s="263" t="s">
        <v>297</v>
      </c>
      <c r="H137" s="264">
        <v>3</v>
      </c>
      <c r="I137" s="265"/>
      <c r="J137" s="266">
        <f>ROUND(I137*H137,2)</f>
        <v>0</v>
      </c>
      <c r="K137" s="267"/>
      <c r="L137" s="42"/>
      <c r="M137" s="268" t="s">
        <v>1</v>
      </c>
      <c r="N137" s="269" t="s">
        <v>43</v>
      </c>
      <c r="O137" s="92"/>
      <c r="P137" s="270">
        <f>O137*H137</f>
        <v>0</v>
      </c>
      <c r="Q137" s="270">
        <v>0</v>
      </c>
      <c r="R137" s="270">
        <f>Q137*H137</f>
        <v>0</v>
      </c>
      <c r="S137" s="270">
        <v>0</v>
      </c>
      <c r="T137" s="27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72" t="s">
        <v>180</v>
      </c>
      <c r="AT137" s="272" t="s">
        <v>176</v>
      </c>
      <c r="AU137" s="272" t="s">
        <v>86</v>
      </c>
      <c r="AY137" s="16" t="s">
        <v>174</v>
      </c>
      <c r="BE137" s="144">
        <f>IF(N137="základní",J137,0)</f>
        <v>0</v>
      </c>
      <c r="BF137" s="144">
        <f>IF(N137="snížená",J137,0)</f>
        <v>0</v>
      </c>
      <c r="BG137" s="144">
        <f>IF(N137="zákl. přenesená",J137,0)</f>
        <v>0</v>
      </c>
      <c r="BH137" s="144">
        <f>IF(N137="sníž. přenesená",J137,0)</f>
        <v>0</v>
      </c>
      <c r="BI137" s="144">
        <f>IF(N137="nulová",J137,0)</f>
        <v>0</v>
      </c>
      <c r="BJ137" s="16" t="s">
        <v>86</v>
      </c>
      <c r="BK137" s="144">
        <f>ROUND(I137*H137,2)</f>
        <v>0</v>
      </c>
      <c r="BL137" s="16" t="s">
        <v>180</v>
      </c>
      <c r="BM137" s="272" t="s">
        <v>256</v>
      </c>
    </row>
    <row r="138" spans="1:65" s="2" customFormat="1" ht="16.5" customHeight="1">
      <c r="A138" s="39"/>
      <c r="B138" s="40"/>
      <c r="C138" s="260" t="s">
        <v>219</v>
      </c>
      <c r="D138" s="260" t="s">
        <v>176</v>
      </c>
      <c r="E138" s="261" t="s">
        <v>1587</v>
      </c>
      <c r="F138" s="262" t="s">
        <v>1588</v>
      </c>
      <c r="G138" s="263" t="s">
        <v>297</v>
      </c>
      <c r="H138" s="264">
        <v>1</v>
      </c>
      <c r="I138" s="265"/>
      <c r="J138" s="266">
        <f>ROUND(I138*H138,2)</f>
        <v>0</v>
      </c>
      <c r="K138" s="267"/>
      <c r="L138" s="42"/>
      <c r="M138" s="268" t="s">
        <v>1</v>
      </c>
      <c r="N138" s="269" t="s">
        <v>43</v>
      </c>
      <c r="O138" s="92"/>
      <c r="P138" s="270">
        <f>O138*H138</f>
        <v>0</v>
      </c>
      <c r="Q138" s="270">
        <v>0</v>
      </c>
      <c r="R138" s="270">
        <f>Q138*H138</f>
        <v>0</v>
      </c>
      <c r="S138" s="270">
        <v>0</v>
      </c>
      <c r="T138" s="27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72" t="s">
        <v>180</v>
      </c>
      <c r="AT138" s="272" t="s">
        <v>176</v>
      </c>
      <c r="AU138" s="272" t="s">
        <v>86</v>
      </c>
      <c r="AY138" s="16" t="s">
        <v>174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6" t="s">
        <v>86</v>
      </c>
      <c r="BK138" s="144">
        <f>ROUND(I138*H138,2)</f>
        <v>0</v>
      </c>
      <c r="BL138" s="16" t="s">
        <v>180</v>
      </c>
      <c r="BM138" s="272" t="s">
        <v>266</v>
      </c>
    </row>
    <row r="139" spans="1:65" s="2" customFormat="1" ht="16.5" customHeight="1">
      <c r="A139" s="39"/>
      <c r="B139" s="40"/>
      <c r="C139" s="260" t="s">
        <v>223</v>
      </c>
      <c r="D139" s="260" t="s">
        <v>176</v>
      </c>
      <c r="E139" s="261" t="s">
        <v>1589</v>
      </c>
      <c r="F139" s="262" t="s">
        <v>1590</v>
      </c>
      <c r="G139" s="263" t="s">
        <v>297</v>
      </c>
      <c r="H139" s="264">
        <v>1</v>
      </c>
      <c r="I139" s="265"/>
      <c r="J139" s="266">
        <f>ROUND(I139*H139,2)</f>
        <v>0</v>
      </c>
      <c r="K139" s="267"/>
      <c r="L139" s="42"/>
      <c r="M139" s="268" t="s">
        <v>1</v>
      </c>
      <c r="N139" s="269" t="s">
        <v>43</v>
      </c>
      <c r="O139" s="92"/>
      <c r="P139" s="270">
        <f>O139*H139</f>
        <v>0</v>
      </c>
      <c r="Q139" s="270">
        <v>0</v>
      </c>
      <c r="R139" s="270">
        <f>Q139*H139</f>
        <v>0</v>
      </c>
      <c r="S139" s="270">
        <v>0</v>
      </c>
      <c r="T139" s="27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72" t="s">
        <v>180</v>
      </c>
      <c r="AT139" s="272" t="s">
        <v>176</v>
      </c>
      <c r="AU139" s="272" t="s">
        <v>86</v>
      </c>
      <c r="AY139" s="16" t="s">
        <v>174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6" t="s">
        <v>86</v>
      </c>
      <c r="BK139" s="144">
        <f>ROUND(I139*H139,2)</f>
        <v>0</v>
      </c>
      <c r="BL139" s="16" t="s">
        <v>180</v>
      </c>
      <c r="BM139" s="272" t="s">
        <v>276</v>
      </c>
    </row>
    <row r="140" spans="1:65" s="2" customFormat="1" ht="16.5" customHeight="1">
      <c r="A140" s="39"/>
      <c r="B140" s="40"/>
      <c r="C140" s="260" t="s">
        <v>229</v>
      </c>
      <c r="D140" s="260" t="s">
        <v>176</v>
      </c>
      <c r="E140" s="261" t="s">
        <v>1591</v>
      </c>
      <c r="F140" s="262" t="s">
        <v>1592</v>
      </c>
      <c r="G140" s="263" t="s">
        <v>297</v>
      </c>
      <c r="H140" s="264">
        <v>1</v>
      </c>
      <c r="I140" s="265"/>
      <c r="J140" s="266">
        <f>ROUND(I140*H140,2)</f>
        <v>0</v>
      </c>
      <c r="K140" s="267"/>
      <c r="L140" s="42"/>
      <c r="M140" s="268" t="s">
        <v>1</v>
      </c>
      <c r="N140" s="269" t="s">
        <v>43</v>
      </c>
      <c r="O140" s="92"/>
      <c r="P140" s="270">
        <f>O140*H140</f>
        <v>0</v>
      </c>
      <c r="Q140" s="270">
        <v>0</v>
      </c>
      <c r="R140" s="270">
        <f>Q140*H140</f>
        <v>0</v>
      </c>
      <c r="S140" s="270">
        <v>0</v>
      </c>
      <c r="T140" s="27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72" t="s">
        <v>180</v>
      </c>
      <c r="AT140" s="272" t="s">
        <v>176</v>
      </c>
      <c r="AU140" s="272" t="s">
        <v>86</v>
      </c>
      <c r="AY140" s="16" t="s">
        <v>174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6" t="s">
        <v>86</v>
      </c>
      <c r="BK140" s="144">
        <f>ROUND(I140*H140,2)</f>
        <v>0</v>
      </c>
      <c r="BL140" s="16" t="s">
        <v>180</v>
      </c>
      <c r="BM140" s="272" t="s">
        <v>285</v>
      </c>
    </row>
    <row r="141" spans="1:65" s="2" customFormat="1" ht="16.5" customHeight="1">
      <c r="A141" s="39"/>
      <c r="B141" s="40"/>
      <c r="C141" s="260" t="s">
        <v>236</v>
      </c>
      <c r="D141" s="260" t="s">
        <v>176</v>
      </c>
      <c r="E141" s="261" t="s">
        <v>1593</v>
      </c>
      <c r="F141" s="262" t="s">
        <v>1594</v>
      </c>
      <c r="G141" s="263" t="s">
        <v>338</v>
      </c>
      <c r="H141" s="264">
        <v>30</v>
      </c>
      <c r="I141" s="265"/>
      <c r="J141" s="266">
        <f>ROUND(I141*H141,2)</f>
        <v>0</v>
      </c>
      <c r="K141" s="267"/>
      <c r="L141" s="42"/>
      <c r="M141" s="268" t="s">
        <v>1</v>
      </c>
      <c r="N141" s="269" t="s">
        <v>43</v>
      </c>
      <c r="O141" s="92"/>
      <c r="P141" s="270">
        <f>O141*H141</f>
        <v>0</v>
      </c>
      <c r="Q141" s="270">
        <v>0</v>
      </c>
      <c r="R141" s="270">
        <f>Q141*H141</f>
        <v>0</v>
      </c>
      <c r="S141" s="270">
        <v>0</v>
      </c>
      <c r="T141" s="27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72" t="s">
        <v>180</v>
      </c>
      <c r="AT141" s="272" t="s">
        <v>176</v>
      </c>
      <c r="AU141" s="272" t="s">
        <v>86</v>
      </c>
      <c r="AY141" s="16" t="s">
        <v>174</v>
      </c>
      <c r="BE141" s="144">
        <f>IF(N141="základní",J141,0)</f>
        <v>0</v>
      </c>
      <c r="BF141" s="144">
        <f>IF(N141="snížená",J141,0)</f>
        <v>0</v>
      </c>
      <c r="BG141" s="144">
        <f>IF(N141="zákl. přenesená",J141,0)</f>
        <v>0</v>
      </c>
      <c r="BH141" s="144">
        <f>IF(N141="sníž. přenesená",J141,0)</f>
        <v>0</v>
      </c>
      <c r="BI141" s="144">
        <f>IF(N141="nulová",J141,0)</f>
        <v>0</v>
      </c>
      <c r="BJ141" s="16" t="s">
        <v>86</v>
      </c>
      <c r="BK141" s="144">
        <f>ROUND(I141*H141,2)</f>
        <v>0</v>
      </c>
      <c r="BL141" s="16" t="s">
        <v>180</v>
      </c>
      <c r="BM141" s="272" t="s">
        <v>294</v>
      </c>
    </row>
    <row r="142" spans="1:65" s="2" customFormat="1" ht="16.5" customHeight="1">
      <c r="A142" s="39"/>
      <c r="B142" s="40"/>
      <c r="C142" s="260" t="s">
        <v>241</v>
      </c>
      <c r="D142" s="260" t="s">
        <v>176</v>
      </c>
      <c r="E142" s="261" t="s">
        <v>1595</v>
      </c>
      <c r="F142" s="262" t="s">
        <v>1596</v>
      </c>
      <c r="G142" s="263" t="s">
        <v>297</v>
      </c>
      <c r="H142" s="264">
        <v>2</v>
      </c>
      <c r="I142" s="265"/>
      <c r="J142" s="266">
        <f>ROUND(I142*H142,2)</f>
        <v>0</v>
      </c>
      <c r="K142" s="267"/>
      <c r="L142" s="42"/>
      <c r="M142" s="268" t="s">
        <v>1</v>
      </c>
      <c r="N142" s="269" t="s">
        <v>43</v>
      </c>
      <c r="O142" s="92"/>
      <c r="P142" s="270">
        <f>O142*H142</f>
        <v>0</v>
      </c>
      <c r="Q142" s="270">
        <v>0</v>
      </c>
      <c r="R142" s="270">
        <f>Q142*H142</f>
        <v>0</v>
      </c>
      <c r="S142" s="270">
        <v>0</v>
      </c>
      <c r="T142" s="27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72" t="s">
        <v>180</v>
      </c>
      <c r="AT142" s="272" t="s">
        <v>176</v>
      </c>
      <c r="AU142" s="272" t="s">
        <v>86</v>
      </c>
      <c r="AY142" s="16" t="s">
        <v>174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16" t="s">
        <v>86</v>
      </c>
      <c r="BK142" s="144">
        <f>ROUND(I142*H142,2)</f>
        <v>0</v>
      </c>
      <c r="BL142" s="16" t="s">
        <v>180</v>
      </c>
      <c r="BM142" s="272" t="s">
        <v>306</v>
      </c>
    </row>
    <row r="143" spans="1:65" s="2" customFormat="1" ht="16.5" customHeight="1">
      <c r="A143" s="39"/>
      <c r="B143" s="40"/>
      <c r="C143" s="260" t="s">
        <v>246</v>
      </c>
      <c r="D143" s="260" t="s">
        <v>176</v>
      </c>
      <c r="E143" s="261" t="s">
        <v>1597</v>
      </c>
      <c r="F143" s="262" t="s">
        <v>1598</v>
      </c>
      <c r="G143" s="263" t="s">
        <v>1454</v>
      </c>
      <c r="H143" s="264">
        <v>1</v>
      </c>
      <c r="I143" s="265"/>
      <c r="J143" s="266">
        <f>ROUND(I143*H143,2)</f>
        <v>0</v>
      </c>
      <c r="K143" s="267"/>
      <c r="L143" s="42"/>
      <c r="M143" s="268" t="s">
        <v>1</v>
      </c>
      <c r="N143" s="269" t="s">
        <v>43</v>
      </c>
      <c r="O143" s="92"/>
      <c r="P143" s="270">
        <f>O143*H143</f>
        <v>0</v>
      </c>
      <c r="Q143" s="270">
        <v>0</v>
      </c>
      <c r="R143" s="270">
        <f>Q143*H143</f>
        <v>0</v>
      </c>
      <c r="S143" s="270">
        <v>0</v>
      </c>
      <c r="T143" s="27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72" t="s">
        <v>180</v>
      </c>
      <c r="AT143" s="272" t="s">
        <v>176</v>
      </c>
      <c r="AU143" s="272" t="s">
        <v>86</v>
      </c>
      <c r="AY143" s="16" t="s">
        <v>174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16" t="s">
        <v>86</v>
      </c>
      <c r="BK143" s="144">
        <f>ROUND(I143*H143,2)</f>
        <v>0</v>
      </c>
      <c r="BL143" s="16" t="s">
        <v>180</v>
      </c>
      <c r="BM143" s="272" t="s">
        <v>315</v>
      </c>
    </row>
    <row r="144" spans="1:63" s="12" customFormat="1" ht="25.9" customHeight="1">
      <c r="A144" s="12"/>
      <c r="B144" s="244"/>
      <c r="C144" s="245"/>
      <c r="D144" s="246" t="s">
        <v>77</v>
      </c>
      <c r="E144" s="247" t="s">
        <v>1412</v>
      </c>
      <c r="F144" s="247" t="s">
        <v>1599</v>
      </c>
      <c r="G144" s="245"/>
      <c r="H144" s="245"/>
      <c r="I144" s="248"/>
      <c r="J144" s="249">
        <f>BK144</f>
        <v>0</v>
      </c>
      <c r="K144" s="245"/>
      <c r="L144" s="250"/>
      <c r="M144" s="251"/>
      <c r="N144" s="252"/>
      <c r="O144" s="252"/>
      <c r="P144" s="253">
        <f>SUM(P145:P163)</f>
        <v>0</v>
      </c>
      <c r="Q144" s="252"/>
      <c r="R144" s="253">
        <f>SUM(R145:R163)</f>
        <v>0</v>
      </c>
      <c r="S144" s="252"/>
      <c r="T144" s="254">
        <f>SUM(T145:T163)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55" t="s">
        <v>86</v>
      </c>
      <c r="AT144" s="256" t="s">
        <v>77</v>
      </c>
      <c r="AU144" s="256" t="s">
        <v>78</v>
      </c>
      <c r="AY144" s="255" t="s">
        <v>174</v>
      </c>
      <c r="BK144" s="257">
        <f>SUM(BK145:BK163)</f>
        <v>0</v>
      </c>
    </row>
    <row r="145" spans="1:65" s="2" customFormat="1" ht="16.5" customHeight="1">
      <c r="A145" s="39"/>
      <c r="B145" s="40"/>
      <c r="C145" s="260" t="s">
        <v>8</v>
      </c>
      <c r="D145" s="260" t="s">
        <v>176</v>
      </c>
      <c r="E145" s="261" t="s">
        <v>1600</v>
      </c>
      <c r="F145" s="262" t="s">
        <v>1601</v>
      </c>
      <c r="G145" s="263" t="s">
        <v>297</v>
      </c>
      <c r="H145" s="264">
        <v>3</v>
      </c>
      <c r="I145" s="265"/>
      <c r="J145" s="266">
        <f>ROUND(I145*H145,2)</f>
        <v>0</v>
      </c>
      <c r="K145" s="267"/>
      <c r="L145" s="42"/>
      <c r="M145" s="268" t="s">
        <v>1</v>
      </c>
      <c r="N145" s="269" t="s">
        <v>43</v>
      </c>
      <c r="O145" s="92"/>
      <c r="P145" s="270">
        <f>O145*H145</f>
        <v>0</v>
      </c>
      <c r="Q145" s="270">
        <v>0</v>
      </c>
      <c r="R145" s="270">
        <f>Q145*H145</f>
        <v>0</v>
      </c>
      <c r="S145" s="270">
        <v>0</v>
      </c>
      <c r="T145" s="27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72" t="s">
        <v>180</v>
      </c>
      <c r="AT145" s="272" t="s">
        <v>176</v>
      </c>
      <c r="AU145" s="272" t="s">
        <v>86</v>
      </c>
      <c r="AY145" s="16" t="s">
        <v>174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16" t="s">
        <v>86</v>
      </c>
      <c r="BK145" s="144">
        <f>ROUND(I145*H145,2)</f>
        <v>0</v>
      </c>
      <c r="BL145" s="16" t="s">
        <v>180</v>
      </c>
      <c r="BM145" s="272" t="s">
        <v>324</v>
      </c>
    </row>
    <row r="146" spans="1:65" s="2" customFormat="1" ht="16.5" customHeight="1">
      <c r="A146" s="39"/>
      <c r="B146" s="40"/>
      <c r="C146" s="260" t="s">
        <v>256</v>
      </c>
      <c r="D146" s="260" t="s">
        <v>176</v>
      </c>
      <c r="E146" s="261" t="s">
        <v>1602</v>
      </c>
      <c r="F146" s="262" t="s">
        <v>1603</v>
      </c>
      <c r="G146" s="263" t="s">
        <v>297</v>
      </c>
      <c r="H146" s="264">
        <v>5</v>
      </c>
      <c r="I146" s="265"/>
      <c r="J146" s="266">
        <f>ROUND(I146*H146,2)</f>
        <v>0</v>
      </c>
      <c r="K146" s="267"/>
      <c r="L146" s="42"/>
      <c r="M146" s="268" t="s">
        <v>1</v>
      </c>
      <c r="N146" s="269" t="s">
        <v>43</v>
      </c>
      <c r="O146" s="92"/>
      <c r="P146" s="270">
        <f>O146*H146</f>
        <v>0</v>
      </c>
      <c r="Q146" s="270">
        <v>0</v>
      </c>
      <c r="R146" s="270">
        <f>Q146*H146</f>
        <v>0</v>
      </c>
      <c r="S146" s="270">
        <v>0</v>
      </c>
      <c r="T146" s="27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72" t="s">
        <v>180</v>
      </c>
      <c r="AT146" s="272" t="s">
        <v>176</v>
      </c>
      <c r="AU146" s="272" t="s">
        <v>86</v>
      </c>
      <c r="AY146" s="16" t="s">
        <v>174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6" t="s">
        <v>86</v>
      </c>
      <c r="BK146" s="144">
        <f>ROUND(I146*H146,2)</f>
        <v>0</v>
      </c>
      <c r="BL146" s="16" t="s">
        <v>180</v>
      </c>
      <c r="BM146" s="272" t="s">
        <v>335</v>
      </c>
    </row>
    <row r="147" spans="1:65" s="2" customFormat="1" ht="16.5" customHeight="1">
      <c r="A147" s="39"/>
      <c r="B147" s="40"/>
      <c r="C147" s="260" t="s">
        <v>261</v>
      </c>
      <c r="D147" s="260" t="s">
        <v>176</v>
      </c>
      <c r="E147" s="261" t="s">
        <v>1604</v>
      </c>
      <c r="F147" s="262" t="s">
        <v>1605</v>
      </c>
      <c r="G147" s="263" t="s">
        <v>297</v>
      </c>
      <c r="H147" s="264">
        <v>8</v>
      </c>
      <c r="I147" s="265"/>
      <c r="J147" s="266">
        <f>ROUND(I147*H147,2)</f>
        <v>0</v>
      </c>
      <c r="K147" s="267"/>
      <c r="L147" s="42"/>
      <c r="M147" s="268" t="s">
        <v>1</v>
      </c>
      <c r="N147" s="269" t="s">
        <v>43</v>
      </c>
      <c r="O147" s="92"/>
      <c r="P147" s="270">
        <f>O147*H147</f>
        <v>0</v>
      </c>
      <c r="Q147" s="270">
        <v>0</v>
      </c>
      <c r="R147" s="270">
        <f>Q147*H147</f>
        <v>0</v>
      </c>
      <c r="S147" s="270">
        <v>0</v>
      </c>
      <c r="T147" s="27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72" t="s">
        <v>180</v>
      </c>
      <c r="AT147" s="272" t="s">
        <v>176</v>
      </c>
      <c r="AU147" s="272" t="s">
        <v>86</v>
      </c>
      <c r="AY147" s="16" t="s">
        <v>174</v>
      </c>
      <c r="BE147" s="144">
        <f>IF(N147="základní",J147,0)</f>
        <v>0</v>
      </c>
      <c r="BF147" s="144">
        <f>IF(N147="snížená",J147,0)</f>
        <v>0</v>
      </c>
      <c r="BG147" s="144">
        <f>IF(N147="zákl. přenesená",J147,0)</f>
        <v>0</v>
      </c>
      <c r="BH147" s="144">
        <f>IF(N147="sníž. přenesená",J147,0)</f>
        <v>0</v>
      </c>
      <c r="BI147" s="144">
        <f>IF(N147="nulová",J147,0)</f>
        <v>0</v>
      </c>
      <c r="BJ147" s="16" t="s">
        <v>86</v>
      </c>
      <c r="BK147" s="144">
        <f>ROUND(I147*H147,2)</f>
        <v>0</v>
      </c>
      <c r="BL147" s="16" t="s">
        <v>180</v>
      </c>
      <c r="BM147" s="272" t="s">
        <v>347</v>
      </c>
    </row>
    <row r="148" spans="1:65" s="2" customFormat="1" ht="16.5" customHeight="1">
      <c r="A148" s="39"/>
      <c r="B148" s="40"/>
      <c r="C148" s="260" t="s">
        <v>266</v>
      </c>
      <c r="D148" s="260" t="s">
        <v>176</v>
      </c>
      <c r="E148" s="261" t="s">
        <v>1606</v>
      </c>
      <c r="F148" s="262" t="s">
        <v>1607</v>
      </c>
      <c r="G148" s="263" t="s">
        <v>297</v>
      </c>
      <c r="H148" s="264">
        <v>3</v>
      </c>
      <c r="I148" s="265"/>
      <c r="J148" s="266">
        <f>ROUND(I148*H148,2)</f>
        <v>0</v>
      </c>
      <c r="K148" s="267"/>
      <c r="L148" s="42"/>
      <c r="M148" s="268" t="s">
        <v>1</v>
      </c>
      <c r="N148" s="269" t="s">
        <v>43</v>
      </c>
      <c r="O148" s="92"/>
      <c r="P148" s="270">
        <f>O148*H148</f>
        <v>0</v>
      </c>
      <c r="Q148" s="270">
        <v>0</v>
      </c>
      <c r="R148" s="270">
        <f>Q148*H148</f>
        <v>0</v>
      </c>
      <c r="S148" s="270">
        <v>0</v>
      </c>
      <c r="T148" s="27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72" t="s">
        <v>180</v>
      </c>
      <c r="AT148" s="272" t="s">
        <v>176</v>
      </c>
      <c r="AU148" s="272" t="s">
        <v>86</v>
      </c>
      <c r="AY148" s="16" t="s">
        <v>174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16" t="s">
        <v>86</v>
      </c>
      <c r="BK148" s="144">
        <f>ROUND(I148*H148,2)</f>
        <v>0</v>
      </c>
      <c r="BL148" s="16" t="s">
        <v>180</v>
      </c>
      <c r="BM148" s="272" t="s">
        <v>356</v>
      </c>
    </row>
    <row r="149" spans="1:65" s="2" customFormat="1" ht="16.5" customHeight="1">
      <c r="A149" s="39"/>
      <c r="B149" s="40"/>
      <c r="C149" s="260" t="s">
        <v>271</v>
      </c>
      <c r="D149" s="260" t="s">
        <v>176</v>
      </c>
      <c r="E149" s="261" t="s">
        <v>1608</v>
      </c>
      <c r="F149" s="262" t="s">
        <v>1609</v>
      </c>
      <c r="G149" s="263" t="s">
        <v>297</v>
      </c>
      <c r="H149" s="264">
        <v>1</v>
      </c>
      <c r="I149" s="265"/>
      <c r="J149" s="266">
        <f>ROUND(I149*H149,2)</f>
        <v>0</v>
      </c>
      <c r="K149" s="267"/>
      <c r="L149" s="42"/>
      <c r="M149" s="268" t="s">
        <v>1</v>
      </c>
      <c r="N149" s="269" t="s">
        <v>43</v>
      </c>
      <c r="O149" s="92"/>
      <c r="P149" s="270">
        <f>O149*H149</f>
        <v>0</v>
      </c>
      <c r="Q149" s="270">
        <v>0</v>
      </c>
      <c r="R149" s="270">
        <f>Q149*H149</f>
        <v>0</v>
      </c>
      <c r="S149" s="270">
        <v>0</v>
      </c>
      <c r="T149" s="27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72" t="s">
        <v>180</v>
      </c>
      <c r="AT149" s="272" t="s">
        <v>176</v>
      </c>
      <c r="AU149" s="272" t="s">
        <v>86</v>
      </c>
      <c r="AY149" s="16" t="s">
        <v>174</v>
      </c>
      <c r="BE149" s="144">
        <f>IF(N149="základní",J149,0)</f>
        <v>0</v>
      </c>
      <c r="BF149" s="144">
        <f>IF(N149="snížená",J149,0)</f>
        <v>0</v>
      </c>
      <c r="BG149" s="144">
        <f>IF(N149="zákl. přenesená",J149,0)</f>
        <v>0</v>
      </c>
      <c r="BH149" s="144">
        <f>IF(N149="sníž. přenesená",J149,0)</f>
        <v>0</v>
      </c>
      <c r="BI149" s="144">
        <f>IF(N149="nulová",J149,0)</f>
        <v>0</v>
      </c>
      <c r="BJ149" s="16" t="s">
        <v>86</v>
      </c>
      <c r="BK149" s="144">
        <f>ROUND(I149*H149,2)</f>
        <v>0</v>
      </c>
      <c r="BL149" s="16" t="s">
        <v>180</v>
      </c>
      <c r="BM149" s="272" t="s">
        <v>368</v>
      </c>
    </row>
    <row r="150" spans="1:65" s="2" customFormat="1" ht="16.5" customHeight="1">
      <c r="A150" s="39"/>
      <c r="B150" s="40"/>
      <c r="C150" s="260" t="s">
        <v>276</v>
      </c>
      <c r="D150" s="260" t="s">
        <v>176</v>
      </c>
      <c r="E150" s="261" t="s">
        <v>1610</v>
      </c>
      <c r="F150" s="262" t="s">
        <v>1611</v>
      </c>
      <c r="G150" s="263" t="s">
        <v>338</v>
      </c>
      <c r="H150" s="264">
        <v>1</v>
      </c>
      <c r="I150" s="265"/>
      <c r="J150" s="266">
        <f>ROUND(I150*H150,2)</f>
        <v>0</v>
      </c>
      <c r="K150" s="267"/>
      <c r="L150" s="42"/>
      <c r="M150" s="268" t="s">
        <v>1</v>
      </c>
      <c r="N150" s="269" t="s">
        <v>43</v>
      </c>
      <c r="O150" s="92"/>
      <c r="P150" s="270">
        <f>O150*H150</f>
        <v>0</v>
      </c>
      <c r="Q150" s="270">
        <v>0</v>
      </c>
      <c r="R150" s="270">
        <f>Q150*H150</f>
        <v>0</v>
      </c>
      <c r="S150" s="270">
        <v>0</v>
      </c>
      <c r="T150" s="27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72" t="s">
        <v>180</v>
      </c>
      <c r="AT150" s="272" t="s">
        <v>176</v>
      </c>
      <c r="AU150" s="272" t="s">
        <v>86</v>
      </c>
      <c r="AY150" s="16" t="s">
        <v>174</v>
      </c>
      <c r="BE150" s="144">
        <f>IF(N150="základní",J150,0)</f>
        <v>0</v>
      </c>
      <c r="BF150" s="144">
        <f>IF(N150="snížená",J150,0)</f>
        <v>0</v>
      </c>
      <c r="BG150" s="144">
        <f>IF(N150="zákl. přenesená",J150,0)</f>
        <v>0</v>
      </c>
      <c r="BH150" s="144">
        <f>IF(N150="sníž. přenesená",J150,0)</f>
        <v>0</v>
      </c>
      <c r="BI150" s="144">
        <f>IF(N150="nulová",J150,0)</f>
        <v>0</v>
      </c>
      <c r="BJ150" s="16" t="s">
        <v>86</v>
      </c>
      <c r="BK150" s="144">
        <f>ROUND(I150*H150,2)</f>
        <v>0</v>
      </c>
      <c r="BL150" s="16" t="s">
        <v>180</v>
      </c>
      <c r="BM150" s="272" t="s">
        <v>380</v>
      </c>
    </row>
    <row r="151" spans="1:65" s="2" customFormat="1" ht="16.5" customHeight="1">
      <c r="A151" s="39"/>
      <c r="B151" s="40"/>
      <c r="C151" s="260" t="s">
        <v>7</v>
      </c>
      <c r="D151" s="260" t="s">
        <v>176</v>
      </c>
      <c r="E151" s="261" t="s">
        <v>1612</v>
      </c>
      <c r="F151" s="262" t="s">
        <v>1613</v>
      </c>
      <c r="G151" s="263" t="s">
        <v>297</v>
      </c>
      <c r="H151" s="264">
        <v>1</v>
      </c>
      <c r="I151" s="265"/>
      <c r="J151" s="266">
        <f>ROUND(I151*H151,2)</f>
        <v>0</v>
      </c>
      <c r="K151" s="267"/>
      <c r="L151" s="42"/>
      <c r="M151" s="268" t="s">
        <v>1</v>
      </c>
      <c r="N151" s="269" t="s">
        <v>43</v>
      </c>
      <c r="O151" s="92"/>
      <c r="P151" s="270">
        <f>O151*H151</f>
        <v>0</v>
      </c>
      <c r="Q151" s="270">
        <v>0</v>
      </c>
      <c r="R151" s="270">
        <f>Q151*H151</f>
        <v>0</v>
      </c>
      <c r="S151" s="270">
        <v>0</v>
      </c>
      <c r="T151" s="27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72" t="s">
        <v>180</v>
      </c>
      <c r="AT151" s="272" t="s">
        <v>176</v>
      </c>
      <c r="AU151" s="272" t="s">
        <v>86</v>
      </c>
      <c r="AY151" s="16" t="s">
        <v>174</v>
      </c>
      <c r="BE151" s="144">
        <f>IF(N151="základní",J151,0)</f>
        <v>0</v>
      </c>
      <c r="BF151" s="144">
        <f>IF(N151="snížená",J151,0)</f>
        <v>0</v>
      </c>
      <c r="BG151" s="144">
        <f>IF(N151="zákl. přenesená",J151,0)</f>
        <v>0</v>
      </c>
      <c r="BH151" s="144">
        <f>IF(N151="sníž. přenesená",J151,0)</f>
        <v>0</v>
      </c>
      <c r="BI151" s="144">
        <f>IF(N151="nulová",J151,0)</f>
        <v>0</v>
      </c>
      <c r="BJ151" s="16" t="s">
        <v>86</v>
      </c>
      <c r="BK151" s="144">
        <f>ROUND(I151*H151,2)</f>
        <v>0</v>
      </c>
      <c r="BL151" s="16" t="s">
        <v>180</v>
      </c>
      <c r="BM151" s="272" t="s">
        <v>390</v>
      </c>
    </row>
    <row r="152" spans="1:65" s="2" customFormat="1" ht="16.5" customHeight="1">
      <c r="A152" s="39"/>
      <c r="B152" s="40"/>
      <c r="C152" s="260" t="s">
        <v>285</v>
      </c>
      <c r="D152" s="260" t="s">
        <v>176</v>
      </c>
      <c r="E152" s="261" t="s">
        <v>1614</v>
      </c>
      <c r="F152" s="262" t="s">
        <v>1615</v>
      </c>
      <c r="G152" s="263" t="s">
        <v>297</v>
      </c>
      <c r="H152" s="264">
        <v>1</v>
      </c>
      <c r="I152" s="265"/>
      <c r="J152" s="266">
        <f>ROUND(I152*H152,2)</f>
        <v>0</v>
      </c>
      <c r="K152" s="267"/>
      <c r="L152" s="42"/>
      <c r="M152" s="268" t="s">
        <v>1</v>
      </c>
      <c r="N152" s="269" t="s">
        <v>43</v>
      </c>
      <c r="O152" s="92"/>
      <c r="P152" s="270">
        <f>O152*H152</f>
        <v>0</v>
      </c>
      <c r="Q152" s="270">
        <v>0</v>
      </c>
      <c r="R152" s="270">
        <f>Q152*H152</f>
        <v>0</v>
      </c>
      <c r="S152" s="270">
        <v>0</v>
      </c>
      <c r="T152" s="27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72" t="s">
        <v>180</v>
      </c>
      <c r="AT152" s="272" t="s">
        <v>176</v>
      </c>
      <c r="AU152" s="272" t="s">
        <v>86</v>
      </c>
      <c r="AY152" s="16" t="s">
        <v>174</v>
      </c>
      <c r="BE152" s="144">
        <f>IF(N152="základní",J152,0)</f>
        <v>0</v>
      </c>
      <c r="BF152" s="144">
        <f>IF(N152="snížená",J152,0)</f>
        <v>0</v>
      </c>
      <c r="BG152" s="144">
        <f>IF(N152="zákl. přenesená",J152,0)</f>
        <v>0</v>
      </c>
      <c r="BH152" s="144">
        <f>IF(N152="sníž. přenesená",J152,0)</f>
        <v>0</v>
      </c>
      <c r="BI152" s="144">
        <f>IF(N152="nulová",J152,0)</f>
        <v>0</v>
      </c>
      <c r="BJ152" s="16" t="s">
        <v>86</v>
      </c>
      <c r="BK152" s="144">
        <f>ROUND(I152*H152,2)</f>
        <v>0</v>
      </c>
      <c r="BL152" s="16" t="s">
        <v>180</v>
      </c>
      <c r="BM152" s="272" t="s">
        <v>399</v>
      </c>
    </row>
    <row r="153" spans="1:65" s="2" customFormat="1" ht="16.5" customHeight="1">
      <c r="A153" s="39"/>
      <c r="B153" s="40"/>
      <c r="C153" s="260" t="s">
        <v>290</v>
      </c>
      <c r="D153" s="260" t="s">
        <v>176</v>
      </c>
      <c r="E153" s="261" t="s">
        <v>1616</v>
      </c>
      <c r="F153" s="262" t="s">
        <v>1617</v>
      </c>
      <c r="G153" s="263" t="s">
        <v>297</v>
      </c>
      <c r="H153" s="264">
        <v>1</v>
      </c>
      <c r="I153" s="265"/>
      <c r="J153" s="266">
        <f>ROUND(I153*H153,2)</f>
        <v>0</v>
      </c>
      <c r="K153" s="267"/>
      <c r="L153" s="42"/>
      <c r="M153" s="268" t="s">
        <v>1</v>
      </c>
      <c r="N153" s="269" t="s">
        <v>43</v>
      </c>
      <c r="O153" s="92"/>
      <c r="P153" s="270">
        <f>O153*H153</f>
        <v>0</v>
      </c>
      <c r="Q153" s="270">
        <v>0</v>
      </c>
      <c r="R153" s="270">
        <f>Q153*H153</f>
        <v>0</v>
      </c>
      <c r="S153" s="270">
        <v>0</v>
      </c>
      <c r="T153" s="27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72" t="s">
        <v>180</v>
      </c>
      <c r="AT153" s="272" t="s">
        <v>176</v>
      </c>
      <c r="AU153" s="272" t="s">
        <v>86</v>
      </c>
      <c r="AY153" s="16" t="s">
        <v>174</v>
      </c>
      <c r="BE153" s="144">
        <f>IF(N153="základní",J153,0)</f>
        <v>0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16" t="s">
        <v>86</v>
      </c>
      <c r="BK153" s="144">
        <f>ROUND(I153*H153,2)</f>
        <v>0</v>
      </c>
      <c r="BL153" s="16" t="s">
        <v>180</v>
      </c>
      <c r="BM153" s="272" t="s">
        <v>411</v>
      </c>
    </row>
    <row r="154" spans="1:65" s="2" customFormat="1" ht="16.5" customHeight="1">
      <c r="A154" s="39"/>
      <c r="B154" s="40"/>
      <c r="C154" s="260" t="s">
        <v>294</v>
      </c>
      <c r="D154" s="260" t="s">
        <v>176</v>
      </c>
      <c r="E154" s="261" t="s">
        <v>1618</v>
      </c>
      <c r="F154" s="262" t="s">
        <v>1619</v>
      </c>
      <c r="G154" s="263" t="s">
        <v>297</v>
      </c>
      <c r="H154" s="264">
        <v>1</v>
      </c>
      <c r="I154" s="265"/>
      <c r="J154" s="266">
        <f>ROUND(I154*H154,2)</f>
        <v>0</v>
      </c>
      <c r="K154" s="267"/>
      <c r="L154" s="42"/>
      <c r="M154" s="268" t="s">
        <v>1</v>
      </c>
      <c r="N154" s="269" t="s">
        <v>43</v>
      </c>
      <c r="O154" s="92"/>
      <c r="P154" s="270">
        <f>O154*H154</f>
        <v>0</v>
      </c>
      <c r="Q154" s="270">
        <v>0</v>
      </c>
      <c r="R154" s="270">
        <f>Q154*H154</f>
        <v>0</v>
      </c>
      <c r="S154" s="270">
        <v>0</v>
      </c>
      <c r="T154" s="27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72" t="s">
        <v>180</v>
      </c>
      <c r="AT154" s="272" t="s">
        <v>176</v>
      </c>
      <c r="AU154" s="272" t="s">
        <v>86</v>
      </c>
      <c r="AY154" s="16" t="s">
        <v>174</v>
      </c>
      <c r="BE154" s="144">
        <f>IF(N154="základní",J154,0)</f>
        <v>0</v>
      </c>
      <c r="BF154" s="144">
        <f>IF(N154="snížená",J154,0)</f>
        <v>0</v>
      </c>
      <c r="BG154" s="144">
        <f>IF(N154="zákl. přenesená",J154,0)</f>
        <v>0</v>
      </c>
      <c r="BH154" s="144">
        <f>IF(N154="sníž. přenesená",J154,0)</f>
        <v>0</v>
      </c>
      <c r="BI154" s="144">
        <f>IF(N154="nulová",J154,0)</f>
        <v>0</v>
      </c>
      <c r="BJ154" s="16" t="s">
        <v>86</v>
      </c>
      <c r="BK154" s="144">
        <f>ROUND(I154*H154,2)</f>
        <v>0</v>
      </c>
      <c r="BL154" s="16" t="s">
        <v>180</v>
      </c>
      <c r="BM154" s="272" t="s">
        <v>420</v>
      </c>
    </row>
    <row r="155" spans="1:65" s="2" customFormat="1" ht="16.5" customHeight="1">
      <c r="A155" s="39"/>
      <c r="B155" s="40"/>
      <c r="C155" s="260" t="s">
        <v>301</v>
      </c>
      <c r="D155" s="260" t="s">
        <v>176</v>
      </c>
      <c r="E155" s="261" t="s">
        <v>1620</v>
      </c>
      <c r="F155" s="262" t="s">
        <v>1621</v>
      </c>
      <c r="G155" s="263" t="s">
        <v>297</v>
      </c>
      <c r="H155" s="264">
        <v>1</v>
      </c>
      <c r="I155" s="265"/>
      <c r="J155" s="266">
        <f>ROUND(I155*H155,2)</f>
        <v>0</v>
      </c>
      <c r="K155" s="267"/>
      <c r="L155" s="42"/>
      <c r="M155" s="268" t="s">
        <v>1</v>
      </c>
      <c r="N155" s="269" t="s">
        <v>43</v>
      </c>
      <c r="O155" s="92"/>
      <c r="P155" s="270">
        <f>O155*H155</f>
        <v>0</v>
      </c>
      <c r="Q155" s="270">
        <v>0</v>
      </c>
      <c r="R155" s="270">
        <f>Q155*H155</f>
        <v>0</v>
      </c>
      <c r="S155" s="270">
        <v>0</v>
      </c>
      <c r="T155" s="27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72" t="s">
        <v>180</v>
      </c>
      <c r="AT155" s="272" t="s">
        <v>176</v>
      </c>
      <c r="AU155" s="272" t="s">
        <v>86</v>
      </c>
      <c r="AY155" s="16" t="s">
        <v>174</v>
      </c>
      <c r="BE155" s="144">
        <f>IF(N155="základní",J155,0)</f>
        <v>0</v>
      </c>
      <c r="BF155" s="144">
        <f>IF(N155="snížená",J155,0)</f>
        <v>0</v>
      </c>
      <c r="BG155" s="144">
        <f>IF(N155="zákl. přenesená",J155,0)</f>
        <v>0</v>
      </c>
      <c r="BH155" s="144">
        <f>IF(N155="sníž. přenesená",J155,0)</f>
        <v>0</v>
      </c>
      <c r="BI155" s="144">
        <f>IF(N155="nulová",J155,0)</f>
        <v>0</v>
      </c>
      <c r="BJ155" s="16" t="s">
        <v>86</v>
      </c>
      <c r="BK155" s="144">
        <f>ROUND(I155*H155,2)</f>
        <v>0</v>
      </c>
      <c r="BL155" s="16" t="s">
        <v>180</v>
      </c>
      <c r="BM155" s="272" t="s">
        <v>428</v>
      </c>
    </row>
    <row r="156" spans="1:65" s="2" customFormat="1" ht="16.5" customHeight="1">
      <c r="A156" s="39"/>
      <c r="B156" s="40"/>
      <c r="C156" s="260" t="s">
        <v>306</v>
      </c>
      <c r="D156" s="260" t="s">
        <v>176</v>
      </c>
      <c r="E156" s="261" t="s">
        <v>1622</v>
      </c>
      <c r="F156" s="262" t="s">
        <v>1623</v>
      </c>
      <c r="G156" s="263" t="s">
        <v>297</v>
      </c>
      <c r="H156" s="264">
        <v>5</v>
      </c>
      <c r="I156" s="265"/>
      <c r="J156" s="266">
        <f>ROUND(I156*H156,2)</f>
        <v>0</v>
      </c>
      <c r="K156" s="267"/>
      <c r="L156" s="42"/>
      <c r="M156" s="268" t="s">
        <v>1</v>
      </c>
      <c r="N156" s="269" t="s">
        <v>43</v>
      </c>
      <c r="O156" s="92"/>
      <c r="P156" s="270">
        <f>O156*H156</f>
        <v>0</v>
      </c>
      <c r="Q156" s="270">
        <v>0</v>
      </c>
      <c r="R156" s="270">
        <f>Q156*H156</f>
        <v>0</v>
      </c>
      <c r="S156" s="270">
        <v>0</v>
      </c>
      <c r="T156" s="27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72" t="s">
        <v>180</v>
      </c>
      <c r="AT156" s="272" t="s">
        <v>176</v>
      </c>
      <c r="AU156" s="272" t="s">
        <v>86</v>
      </c>
      <c r="AY156" s="16" t="s">
        <v>174</v>
      </c>
      <c r="BE156" s="144">
        <f>IF(N156="základní",J156,0)</f>
        <v>0</v>
      </c>
      <c r="BF156" s="144">
        <f>IF(N156="snížená",J156,0)</f>
        <v>0</v>
      </c>
      <c r="BG156" s="144">
        <f>IF(N156="zákl. přenesená",J156,0)</f>
        <v>0</v>
      </c>
      <c r="BH156" s="144">
        <f>IF(N156="sníž. přenesená",J156,0)</f>
        <v>0</v>
      </c>
      <c r="BI156" s="144">
        <f>IF(N156="nulová",J156,0)</f>
        <v>0</v>
      </c>
      <c r="BJ156" s="16" t="s">
        <v>86</v>
      </c>
      <c r="BK156" s="144">
        <f>ROUND(I156*H156,2)</f>
        <v>0</v>
      </c>
      <c r="BL156" s="16" t="s">
        <v>180</v>
      </c>
      <c r="BM156" s="272" t="s">
        <v>436</v>
      </c>
    </row>
    <row r="157" spans="1:65" s="2" customFormat="1" ht="16.5" customHeight="1">
      <c r="A157" s="39"/>
      <c r="B157" s="40"/>
      <c r="C157" s="260" t="s">
        <v>311</v>
      </c>
      <c r="D157" s="260" t="s">
        <v>176</v>
      </c>
      <c r="E157" s="261" t="s">
        <v>1624</v>
      </c>
      <c r="F157" s="262" t="s">
        <v>1625</v>
      </c>
      <c r="G157" s="263" t="s">
        <v>297</v>
      </c>
      <c r="H157" s="264">
        <v>1</v>
      </c>
      <c r="I157" s="265"/>
      <c r="J157" s="266">
        <f>ROUND(I157*H157,2)</f>
        <v>0</v>
      </c>
      <c r="K157" s="267"/>
      <c r="L157" s="42"/>
      <c r="M157" s="268" t="s">
        <v>1</v>
      </c>
      <c r="N157" s="269" t="s">
        <v>43</v>
      </c>
      <c r="O157" s="92"/>
      <c r="P157" s="270">
        <f>O157*H157</f>
        <v>0</v>
      </c>
      <c r="Q157" s="270">
        <v>0</v>
      </c>
      <c r="R157" s="270">
        <f>Q157*H157</f>
        <v>0</v>
      </c>
      <c r="S157" s="270">
        <v>0</v>
      </c>
      <c r="T157" s="27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72" t="s">
        <v>180</v>
      </c>
      <c r="AT157" s="272" t="s">
        <v>176</v>
      </c>
      <c r="AU157" s="272" t="s">
        <v>86</v>
      </c>
      <c r="AY157" s="16" t="s">
        <v>174</v>
      </c>
      <c r="BE157" s="144">
        <f>IF(N157="základní",J157,0)</f>
        <v>0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16" t="s">
        <v>86</v>
      </c>
      <c r="BK157" s="144">
        <f>ROUND(I157*H157,2)</f>
        <v>0</v>
      </c>
      <c r="BL157" s="16" t="s">
        <v>180</v>
      </c>
      <c r="BM157" s="272" t="s">
        <v>444</v>
      </c>
    </row>
    <row r="158" spans="1:65" s="2" customFormat="1" ht="16.5" customHeight="1">
      <c r="A158" s="39"/>
      <c r="B158" s="40"/>
      <c r="C158" s="260" t="s">
        <v>315</v>
      </c>
      <c r="D158" s="260" t="s">
        <v>176</v>
      </c>
      <c r="E158" s="261" t="s">
        <v>1626</v>
      </c>
      <c r="F158" s="262" t="s">
        <v>1627</v>
      </c>
      <c r="G158" s="263" t="s">
        <v>297</v>
      </c>
      <c r="H158" s="264">
        <v>2</v>
      </c>
      <c r="I158" s="265"/>
      <c r="J158" s="266">
        <f>ROUND(I158*H158,2)</f>
        <v>0</v>
      </c>
      <c r="K158" s="267"/>
      <c r="L158" s="42"/>
      <c r="M158" s="268" t="s">
        <v>1</v>
      </c>
      <c r="N158" s="269" t="s">
        <v>43</v>
      </c>
      <c r="O158" s="92"/>
      <c r="P158" s="270">
        <f>O158*H158</f>
        <v>0</v>
      </c>
      <c r="Q158" s="270">
        <v>0</v>
      </c>
      <c r="R158" s="270">
        <f>Q158*H158</f>
        <v>0</v>
      </c>
      <c r="S158" s="270">
        <v>0</v>
      </c>
      <c r="T158" s="27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72" t="s">
        <v>180</v>
      </c>
      <c r="AT158" s="272" t="s">
        <v>176</v>
      </c>
      <c r="AU158" s="272" t="s">
        <v>86</v>
      </c>
      <c r="AY158" s="16" t="s">
        <v>174</v>
      </c>
      <c r="BE158" s="144">
        <f>IF(N158="základní",J158,0)</f>
        <v>0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16" t="s">
        <v>86</v>
      </c>
      <c r="BK158" s="144">
        <f>ROUND(I158*H158,2)</f>
        <v>0</v>
      </c>
      <c r="BL158" s="16" t="s">
        <v>180</v>
      </c>
      <c r="BM158" s="272" t="s">
        <v>455</v>
      </c>
    </row>
    <row r="159" spans="1:65" s="2" customFormat="1" ht="16.5" customHeight="1">
      <c r="A159" s="39"/>
      <c r="B159" s="40"/>
      <c r="C159" s="260" t="s">
        <v>319</v>
      </c>
      <c r="D159" s="260" t="s">
        <v>176</v>
      </c>
      <c r="E159" s="261" t="s">
        <v>1628</v>
      </c>
      <c r="F159" s="262" t="s">
        <v>1629</v>
      </c>
      <c r="G159" s="263" t="s">
        <v>338</v>
      </c>
      <c r="H159" s="264">
        <v>9</v>
      </c>
      <c r="I159" s="265"/>
      <c r="J159" s="266">
        <f>ROUND(I159*H159,2)</f>
        <v>0</v>
      </c>
      <c r="K159" s="267"/>
      <c r="L159" s="42"/>
      <c r="M159" s="268" t="s">
        <v>1</v>
      </c>
      <c r="N159" s="269" t="s">
        <v>43</v>
      </c>
      <c r="O159" s="92"/>
      <c r="P159" s="270">
        <f>O159*H159</f>
        <v>0</v>
      </c>
      <c r="Q159" s="270">
        <v>0</v>
      </c>
      <c r="R159" s="270">
        <f>Q159*H159</f>
        <v>0</v>
      </c>
      <c r="S159" s="270">
        <v>0</v>
      </c>
      <c r="T159" s="27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72" t="s">
        <v>180</v>
      </c>
      <c r="AT159" s="272" t="s">
        <v>176</v>
      </c>
      <c r="AU159" s="272" t="s">
        <v>86</v>
      </c>
      <c r="AY159" s="16" t="s">
        <v>174</v>
      </c>
      <c r="BE159" s="144">
        <f>IF(N159="základní",J159,0)</f>
        <v>0</v>
      </c>
      <c r="BF159" s="144">
        <f>IF(N159="snížená",J159,0)</f>
        <v>0</v>
      </c>
      <c r="BG159" s="144">
        <f>IF(N159="zákl. přenesená",J159,0)</f>
        <v>0</v>
      </c>
      <c r="BH159" s="144">
        <f>IF(N159="sníž. přenesená",J159,0)</f>
        <v>0</v>
      </c>
      <c r="BI159" s="144">
        <f>IF(N159="nulová",J159,0)</f>
        <v>0</v>
      </c>
      <c r="BJ159" s="16" t="s">
        <v>86</v>
      </c>
      <c r="BK159" s="144">
        <f>ROUND(I159*H159,2)</f>
        <v>0</v>
      </c>
      <c r="BL159" s="16" t="s">
        <v>180</v>
      </c>
      <c r="BM159" s="272" t="s">
        <v>466</v>
      </c>
    </row>
    <row r="160" spans="1:65" s="2" customFormat="1" ht="16.5" customHeight="1">
      <c r="A160" s="39"/>
      <c r="B160" s="40"/>
      <c r="C160" s="260" t="s">
        <v>324</v>
      </c>
      <c r="D160" s="260" t="s">
        <v>176</v>
      </c>
      <c r="E160" s="261" t="s">
        <v>1630</v>
      </c>
      <c r="F160" s="262" t="s">
        <v>1611</v>
      </c>
      <c r="G160" s="263" t="s">
        <v>338</v>
      </c>
      <c r="H160" s="264">
        <v>1</v>
      </c>
      <c r="I160" s="265"/>
      <c r="J160" s="266">
        <f>ROUND(I160*H160,2)</f>
        <v>0</v>
      </c>
      <c r="K160" s="267"/>
      <c r="L160" s="42"/>
      <c r="M160" s="268" t="s">
        <v>1</v>
      </c>
      <c r="N160" s="269" t="s">
        <v>43</v>
      </c>
      <c r="O160" s="92"/>
      <c r="P160" s="270">
        <f>O160*H160</f>
        <v>0</v>
      </c>
      <c r="Q160" s="270">
        <v>0</v>
      </c>
      <c r="R160" s="270">
        <f>Q160*H160</f>
        <v>0</v>
      </c>
      <c r="S160" s="270">
        <v>0</v>
      </c>
      <c r="T160" s="27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72" t="s">
        <v>180</v>
      </c>
      <c r="AT160" s="272" t="s">
        <v>176</v>
      </c>
      <c r="AU160" s="272" t="s">
        <v>86</v>
      </c>
      <c r="AY160" s="16" t="s">
        <v>174</v>
      </c>
      <c r="BE160" s="144">
        <f>IF(N160="základní",J160,0)</f>
        <v>0</v>
      </c>
      <c r="BF160" s="144">
        <f>IF(N160="snížená",J160,0)</f>
        <v>0</v>
      </c>
      <c r="BG160" s="144">
        <f>IF(N160="zákl. přenesená",J160,0)</f>
        <v>0</v>
      </c>
      <c r="BH160" s="144">
        <f>IF(N160="sníž. přenesená",J160,0)</f>
        <v>0</v>
      </c>
      <c r="BI160" s="144">
        <f>IF(N160="nulová",J160,0)</f>
        <v>0</v>
      </c>
      <c r="BJ160" s="16" t="s">
        <v>86</v>
      </c>
      <c r="BK160" s="144">
        <f>ROUND(I160*H160,2)</f>
        <v>0</v>
      </c>
      <c r="BL160" s="16" t="s">
        <v>180</v>
      </c>
      <c r="BM160" s="272" t="s">
        <v>474</v>
      </c>
    </row>
    <row r="161" spans="1:65" s="2" customFormat="1" ht="16.5" customHeight="1">
      <c r="A161" s="39"/>
      <c r="B161" s="40"/>
      <c r="C161" s="260" t="s">
        <v>329</v>
      </c>
      <c r="D161" s="260" t="s">
        <v>176</v>
      </c>
      <c r="E161" s="261" t="s">
        <v>1631</v>
      </c>
      <c r="F161" s="262" t="s">
        <v>1632</v>
      </c>
      <c r="G161" s="263" t="s">
        <v>338</v>
      </c>
      <c r="H161" s="264">
        <v>7</v>
      </c>
      <c r="I161" s="265"/>
      <c r="J161" s="266">
        <f>ROUND(I161*H161,2)</f>
        <v>0</v>
      </c>
      <c r="K161" s="267"/>
      <c r="L161" s="42"/>
      <c r="M161" s="268" t="s">
        <v>1</v>
      </c>
      <c r="N161" s="269" t="s">
        <v>43</v>
      </c>
      <c r="O161" s="92"/>
      <c r="P161" s="270">
        <f>O161*H161</f>
        <v>0</v>
      </c>
      <c r="Q161" s="270">
        <v>0</v>
      </c>
      <c r="R161" s="270">
        <f>Q161*H161</f>
        <v>0</v>
      </c>
      <c r="S161" s="270">
        <v>0</v>
      </c>
      <c r="T161" s="27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72" t="s">
        <v>180</v>
      </c>
      <c r="AT161" s="272" t="s">
        <v>176</v>
      </c>
      <c r="AU161" s="272" t="s">
        <v>86</v>
      </c>
      <c r="AY161" s="16" t="s">
        <v>174</v>
      </c>
      <c r="BE161" s="144">
        <f>IF(N161="základní",J161,0)</f>
        <v>0</v>
      </c>
      <c r="BF161" s="144">
        <f>IF(N161="snížená",J161,0)</f>
        <v>0</v>
      </c>
      <c r="BG161" s="144">
        <f>IF(N161="zákl. přenesená",J161,0)</f>
        <v>0</v>
      </c>
      <c r="BH161" s="144">
        <f>IF(N161="sníž. přenesená",J161,0)</f>
        <v>0</v>
      </c>
      <c r="BI161" s="144">
        <f>IF(N161="nulová",J161,0)</f>
        <v>0</v>
      </c>
      <c r="BJ161" s="16" t="s">
        <v>86</v>
      </c>
      <c r="BK161" s="144">
        <f>ROUND(I161*H161,2)</f>
        <v>0</v>
      </c>
      <c r="BL161" s="16" t="s">
        <v>180</v>
      </c>
      <c r="BM161" s="272" t="s">
        <v>482</v>
      </c>
    </row>
    <row r="162" spans="1:65" s="2" customFormat="1" ht="16.5" customHeight="1">
      <c r="A162" s="39"/>
      <c r="B162" s="40"/>
      <c r="C162" s="260" t="s">
        <v>335</v>
      </c>
      <c r="D162" s="260" t="s">
        <v>176</v>
      </c>
      <c r="E162" s="261" t="s">
        <v>1633</v>
      </c>
      <c r="F162" s="262" t="s">
        <v>1634</v>
      </c>
      <c r="G162" s="263" t="s">
        <v>297</v>
      </c>
      <c r="H162" s="264">
        <v>4</v>
      </c>
      <c r="I162" s="265"/>
      <c r="J162" s="266">
        <f>ROUND(I162*H162,2)</f>
        <v>0</v>
      </c>
      <c r="K162" s="267"/>
      <c r="L162" s="42"/>
      <c r="M162" s="268" t="s">
        <v>1</v>
      </c>
      <c r="N162" s="269" t="s">
        <v>43</v>
      </c>
      <c r="O162" s="92"/>
      <c r="P162" s="270">
        <f>O162*H162</f>
        <v>0</v>
      </c>
      <c r="Q162" s="270">
        <v>0</v>
      </c>
      <c r="R162" s="270">
        <f>Q162*H162</f>
        <v>0</v>
      </c>
      <c r="S162" s="270">
        <v>0</v>
      </c>
      <c r="T162" s="27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72" t="s">
        <v>180</v>
      </c>
      <c r="AT162" s="272" t="s">
        <v>176</v>
      </c>
      <c r="AU162" s="272" t="s">
        <v>86</v>
      </c>
      <c r="AY162" s="16" t="s">
        <v>174</v>
      </c>
      <c r="BE162" s="144">
        <f>IF(N162="základní",J162,0)</f>
        <v>0</v>
      </c>
      <c r="BF162" s="144">
        <f>IF(N162="snížená",J162,0)</f>
        <v>0</v>
      </c>
      <c r="BG162" s="144">
        <f>IF(N162="zákl. přenesená",J162,0)</f>
        <v>0</v>
      </c>
      <c r="BH162" s="144">
        <f>IF(N162="sníž. přenesená",J162,0)</f>
        <v>0</v>
      </c>
      <c r="BI162" s="144">
        <f>IF(N162="nulová",J162,0)</f>
        <v>0</v>
      </c>
      <c r="BJ162" s="16" t="s">
        <v>86</v>
      </c>
      <c r="BK162" s="144">
        <f>ROUND(I162*H162,2)</f>
        <v>0</v>
      </c>
      <c r="BL162" s="16" t="s">
        <v>180</v>
      </c>
      <c r="BM162" s="272" t="s">
        <v>496</v>
      </c>
    </row>
    <row r="163" spans="1:65" s="2" customFormat="1" ht="16.5" customHeight="1">
      <c r="A163" s="39"/>
      <c r="B163" s="40"/>
      <c r="C163" s="260" t="s">
        <v>342</v>
      </c>
      <c r="D163" s="260" t="s">
        <v>176</v>
      </c>
      <c r="E163" s="261" t="s">
        <v>1635</v>
      </c>
      <c r="F163" s="262" t="s">
        <v>1625</v>
      </c>
      <c r="G163" s="263" t="s">
        <v>1454</v>
      </c>
      <c r="H163" s="264">
        <v>1</v>
      </c>
      <c r="I163" s="265"/>
      <c r="J163" s="266">
        <f>ROUND(I163*H163,2)</f>
        <v>0</v>
      </c>
      <c r="K163" s="267"/>
      <c r="L163" s="42"/>
      <c r="M163" s="314" t="s">
        <v>1</v>
      </c>
      <c r="N163" s="315" t="s">
        <v>43</v>
      </c>
      <c r="O163" s="312"/>
      <c r="P163" s="316">
        <f>O163*H163</f>
        <v>0</v>
      </c>
      <c r="Q163" s="316">
        <v>0</v>
      </c>
      <c r="R163" s="316">
        <f>Q163*H163</f>
        <v>0</v>
      </c>
      <c r="S163" s="316">
        <v>0</v>
      </c>
      <c r="T163" s="31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72" t="s">
        <v>180</v>
      </c>
      <c r="AT163" s="272" t="s">
        <v>176</v>
      </c>
      <c r="AU163" s="272" t="s">
        <v>86</v>
      </c>
      <c r="AY163" s="16" t="s">
        <v>174</v>
      </c>
      <c r="BE163" s="144">
        <f>IF(N163="základní",J163,0)</f>
        <v>0</v>
      </c>
      <c r="BF163" s="144">
        <f>IF(N163="snížená",J163,0)</f>
        <v>0</v>
      </c>
      <c r="BG163" s="144">
        <f>IF(N163="zákl. přenesená",J163,0)</f>
        <v>0</v>
      </c>
      <c r="BH163" s="144">
        <f>IF(N163="sníž. přenesená",J163,0)</f>
        <v>0</v>
      </c>
      <c r="BI163" s="144">
        <f>IF(N163="nulová",J163,0)</f>
        <v>0</v>
      </c>
      <c r="BJ163" s="16" t="s">
        <v>86</v>
      </c>
      <c r="BK163" s="144">
        <f>ROUND(I163*H163,2)</f>
        <v>0</v>
      </c>
      <c r="BL163" s="16" t="s">
        <v>180</v>
      </c>
      <c r="BM163" s="272" t="s">
        <v>505</v>
      </c>
    </row>
    <row r="164" spans="1:31" s="2" customFormat="1" ht="6.95" customHeight="1">
      <c r="A164" s="39"/>
      <c r="B164" s="67"/>
      <c r="C164" s="68"/>
      <c r="D164" s="68"/>
      <c r="E164" s="68"/>
      <c r="F164" s="68"/>
      <c r="G164" s="68"/>
      <c r="H164" s="68"/>
      <c r="I164" s="201"/>
      <c r="J164" s="68"/>
      <c r="K164" s="68"/>
      <c r="L164" s="42"/>
      <c r="M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</row>
  </sheetData>
  <sheetProtection password="CC35" sheet="1" objects="1" scenarios="1" formatColumns="0" formatRows="0" autoFilter="0"/>
  <autoFilter ref="C127:K163"/>
  <mergeCells count="14">
    <mergeCell ref="E7:H7"/>
    <mergeCell ref="E9:H9"/>
    <mergeCell ref="E18:H18"/>
    <mergeCell ref="E27:H27"/>
    <mergeCell ref="E85:H85"/>
    <mergeCell ref="E87:H87"/>
    <mergeCell ref="D102:F102"/>
    <mergeCell ref="D103:F103"/>
    <mergeCell ref="D104:F104"/>
    <mergeCell ref="D105:F105"/>
    <mergeCell ref="D106:F10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5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5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100</v>
      </c>
    </row>
    <row r="3" spans="2:46" s="1" customFormat="1" ht="6.95" customHeight="1">
      <c r="B3" s="153"/>
      <c r="C3" s="154"/>
      <c r="D3" s="154"/>
      <c r="E3" s="154"/>
      <c r="F3" s="154"/>
      <c r="G3" s="154"/>
      <c r="H3" s="154"/>
      <c r="I3" s="155"/>
      <c r="J3" s="154"/>
      <c r="K3" s="154"/>
      <c r="L3" s="19"/>
      <c r="AT3" s="16" t="s">
        <v>88</v>
      </c>
    </row>
    <row r="4" spans="2:46" s="1" customFormat="1" ht="24.95" customHeight="1">
      <c r="B4" s="19"/>
      <c r="D4" s="156" t="s">
        <v>116</v>
      </c>
      <c r="I4" s="152"/>
      <c r="L4" s="19"/>
      <c r="M4" s="157" t="s">
        <v>10</v>
      </c>
      <c r="AT4" s="16" t="s">
        <v>4</v>
      </c>
    </row>
    <row r="5" spans="2:12" s="1" customFormat="1" ht="6.95" customHeight="1">
      <c r="B5" s="19"/>
      <c r="I5" s="152"/>
      <c r="L5" s="19"/>
    </row>
    <row r="6" spans="2:12" s="1" customFormat="1" ht="12" customHeight="1">
      <c r="B6" s="19"/>
      <c r="D6" s="158" t="s">
        <v>16</v>
      </c>
      <c r="I6" s="152"/>
      <c r="L6" s="19"/>
    </row>
    <row r="7" spans="2:12" s="1" customFormat="1" ht="16.5" customHeight="1">
      <c r="B7" s="19"/>
      <c r="E7" s="159" t="str">
        <f>'Rekapitulace stavby'!K6</f>
        <v>Stavební úpravy podkroví ZŠ Kostelní Lhota</v>
      </c>
      <c r="F7" s="158"/>
      <c r="G7" s="158"/>
      <c r="H7" s="158"/>
      <c r="I7" s="152"/>
      <c r="L7" s="19"/>
    </row>
    <row r="8" spans="1:31" s="2" customFormat="1" ht="12" customHeight="1">
      <c r="A8" s="39"/>
      <c r="B8" s="42"/>
      <c r="C8" s="39"/>
      <c r="D8" s="158" t="s">
        <v>117</v>
      </c>
      <c r="E8" s="39"/>
      <c r="F8" s="39"/>
      <c r="G8" s="39"/>
      <c r="H8" s="39"/>
      <c r="I8" s="160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2"/>
      <c r="C9" s="39"/>
      <c r="D9" s="39"/>
      <c r="E9" s="161" t="s">
        <v>1636</v>
      </c>
      <c r="F9" s="39"/>
      <c r="G9" s="39"/>
      <c r="H9" s="39"/>
      <c r="I9" s="160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2"/>
      <c r="C10" s="39"/>
      <c r="D10" s="39"/>
      <c r="E10" s="39"/>
      <c r="F10" s="39"/>
      <c r="G10" s="39"/>
      <c r="H10" s="39"/>
      <c r="I10" s="160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2"/>
      <c r="C11" s="39"/>
      <c r="D11" s="158" t="s">
        <v>18</v>
      </c>
      <c r="E11" s="39"/>
      <c r="F11" s="162" t="s">
        <v>1</v>
      </c>
      <c r="G11" s="39"/>
      <c r="H11" s="39"/>
      <c r="I11" s="163" t="s">
        <v>19</v>
      </c>
      <c r="J11" s="16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2"/>
      <c r="C12" s="39"/>
      <c r="D12" s="158" t="s">
        <v>20</v>
      </c>
      <c r="E12" s="39"/>
      <c r="F12" s="162" t="s">
        <v>1394</v>
      </c>
      <c r="G12" s="39"/>
      <c r="H12" s="39"/>
      <c r="I12" s="163" t="s">
        <v>22</v>
      </c>
      <c r="J12" s="164" t="str">
        <f>'Rekapitulace stavby'!AN8</f>
        <v>11. 2. 2019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2"/>
      <c r="C13" s="39"/>
      <c r="D13" s="39"/>
      <c r="E13" s="39"/>
      <c r="F13" s="39"/>
      <c r="G13" s="39"/>
      <c r="H13" s="39"/>
      <c r="I13" s="160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2"/>
      <c r="C14" s="39"/>
      <c r="D14" s="158" t="s">
        <v>24</v>
      </c>
      <c r="E14" s="39"/>
      <c r="F14" s="39"/>
      <c r="G14" s="39"/>
      <c r="H14" s="39"/>
      <c r="I14" s="163" t="s">
        <v>25</v>
      </c>
      <c r="J14" s="16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2"/>
      <c r="C15" s="39"/>
      <c r="D15" s="39"/>
      <c r="E15" s="162" t="str">
        <f>IF('Rekapitulace stavby'!E11="","",'Rekapitulace stavby'!E11)</f>
        <v>Obec Kostelní Lhota, Kostelní Lhota 6, Sadská</v>
      </c>
      <c r="F15" s="39"/>
      <c r="G15" s="39"/>
      <c r="H15" s="39"/>
      <c r="I15" s="163" t="s">
        <v>27</v>
      </c>
      <c r="J15" s="16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2"/>
      <c r="C16" s="39"/>
      <c r="D16" s="39"/>
      <c r="E16" s="39"/>
      <c r="F16" s="39"/>
      <c r="G16" s="39"/>
      <c r="H16" s="39"/>
      <c r="I16" s="160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2"/>
      <c r="C17" s="39"/>
      <c r="D17" s="158" t="s">
        <v>28</v>
      </c>
      <c r="E17" s="39"/>
      <c r="F17" s="39"/>
      <c r="G17" s="39"/>
      <c r="H17" s="39"/>
      <c r="I17" s="163" t="s">
        <v>25</v>
      </c>
      <c r="J17" s="32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2"/>
      <c r="C18" s="39"/>
      <c r="D18" s="39"/>
      <c r="E18" s="32" t="str">
        <f>'Rekapitulace stavby'!E14</f>
        <v>Vyplň údaj</v>
      </c>
      <c r="F18" s="162"/>
      <c r="G18" s="162"/>
      <c r="H18" s="162"/>
      <c r="I18" s="163" t="s">
        <v>27</v>
      </c>
      <c r="J18" s="32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2"/>
      <c r="C19" s="39"/>
      <c r="D19" s="39"/>
      <c r="E19" s="39"/>
      <c r="F19" s="39"/>
      <c r="G19" s="39"/>
      <c r="H19" s="39"/>
      <c r="I19" s="160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2"/>
      <c r="C20" s="39"/>
      <c r="D20" s="158" t="s">
        <v>30</v>
      </c>
      <c r="E20" s="39"/>
      <c r="F20" s="39"/>
      <c r="G20" s="39"/>
      <c r="H20" s="39"/>
      <c r="I20" s="163" t="s">
        <v>25</v>
      </c>
      <c r="J20" s="162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2"/>
      <c r="C21" s="39"/>
      <c r="D21" s="39"/>
      <c r="E21" s="162" t="str">
        <f>IF('Rekapitulace stavby'!E17="","",'Rekapitulace stavby'!E17)</f>
        <v>atelier 322 s.r.o.</v>
      </c>
      <c r="F21" s="39"/>
      <c r="G21" s="39"/>
      <c r="H21" s="39"/>
      <c r="I21" s="163" t="s">
        <v>27</v>
      </c>
      <c r="J21" s="162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2"/>
      <c r="C22" s="39"/>
      <c r="D22" s="39"/>
      <c r="E22" s="39"/>
      <c r="F22" s="39"/>
      <c r="G22" s="39"/>
      <c r="H22" s="39"/>
      <c r="I22" s="160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2"/>
      <c r="C23" s="39"/>
      <c r="D23" s="158" t="s">
        <v>33</v>
      </c>
      <c r="E23" s="39"/>
      <c r="F23" s="39"/>
      <c r="G23" s="39"/>
      <c r="H23" s="39"/>
      <c r="I23" s="163" t="s">
        <v>25</v>
      </c>
      <c r="J23" s="16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2"/>
      <c r="C24" s="39"/>
      <c r="D24" s="39"/>
      <c r="E24" s="162" t="str">
        <f>IF('Rekapitulace stavby'!E20="","",'Rekapitulace stavby'!E20)</f>
        <v>Kadeřábek, KFJ s.r.o.</v>
      </c>
      <c r="F24" s="39"/>
      <c r="G24" s="39"/>
      <c r="H24" s="39"/>
      <c r="I24" s="163" t="s">
        <v>27</v>
      </c>
      <c r="J24" s="16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2"/>
      <c r="C25" s="39"/>
      <c r="D25" s="39"/>
      <c r="E25" s="39"/>
      <c r="F25" s="39"/>
      <c r="G25" s="39"/>
      <c r="H25" s="39"/>
      <c r="I25" s="160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2"/>
      <c r="C26" s="39"/>
      <c r="D26" s="158" t="s">
        <v>35</v>
      </c>
      <c r="E26" s="39"/>
      <c r="F26" s="39"/>
      <c r="G26" s="39"/>
      <c r="H26" s="39"/>
      <c r="I26" s="160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65"/>
      <c r="B27" s="166"/>
      <c r="C27" s="165"/>
      <c r="D27" s="165"/>
      <c r="E27" s="167" t="s">
        <v>1</v>
      </c>
      <c r="F27" s="167"/>
      <c r="G27" s="167"/>
      <c r="H27" s="167"/>
      <c r="I27" s="168"/>
      <c r="J27" s="165"/>
      <c r="K27" s="165"/>
      <c r="L27" s="169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</row>
    <row r="28" spans="1:31" s="2" customFormat="1" ht="6.95" customHeight="1">
      <c r="A28" s="39"/>
      <c r="B28" s="42"/>
      <c r="C28" s="39"/>
      <c r="D28" s="39"/>
      <c r="E28" s="39"/>
      <c r="F28" s="39"/>
      <c r="G28" s="39"/>
      <c r="H28" s="39"/>
      <c r="I28" s="160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2"/>
      <c r="C29" s="39"/>
      <c r="D29" s="170"/>
      <c r="E29" s="170"/>
      <c r="F29" s="170"/>
      <c r="G29" s="170"/>
      <c r="H29" s="170"/>
      <c r="I29" s="171"/>
      <c r="J29" s="170"/>
      <c r="K29" s="17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2"/>
      <c r="C30" s="39"/>
      <c r="D30" s="162" t="s">
        <v>119</v>
      </c>
      <c r="E30" s="39"/>
      <c r="F30" s="39"/>
      <c r="G30" s="39"/>
      <c r="H30" s="39"/>
      <c r="I30" s="160"/>
      <c r="J30" s="172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2"/>
      <c r="C31" s="39"/>
      <c r="D31" s="173" t="s">
        <v>110</v>
      </c>
      <c r="E31" s="39"/>
      <c r="F31" s="39"/>
      <c r="G31" s="39"/>
      <c r="H31" s="39"/>
      <c r="I31" s="160"/>
      <c r="J31" s="172">
        <f>J105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2"/>
      <c r="C32" s="39"/>
      <c r="D32" s="174" t="s">
        <v>38</v>
      </c>
      <c r="E32" s="39"/>
      <c r="F32" s="39"/>
      <c r="G32" s="39"/>
      <c r="H32" s="39"/>
      <c r="I32" s="160"/>
      <c r="J32" s="175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2"/>
      <c r="C33" s="39"/>
      <c r="D33" s="170"/>
      <c r="E33" s="170"/>
      <c r="F33" s="170"/>
      <c r="G33" s="170"/>
      <c r="H33" s="170"/>
      <c r="I33" s="171"/>
      <c r="J33" s="170"/>
      <c r="K33" s="17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2"/>
      <c r="C34" s="39"/>
      <c r="D34" s="39"/>
      <c r="E34" s="39"/>
      <c r="F34" s="176" t="s">
        <v>40</v>
      </c>
      <c r="G34" s="39"/>
      <c r="H34" s="39"/>
      <c r="I34" s="177" t="s">
        <v>39</v>
      </c>
      <c r="J34" s="176" t="s">
        <v>41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2"/>
      <c r="C35" s="39"/>
      <c r="D35" s="178" t="s">
        <v>42</v>
      </c>
      <c r="E35" s="158" t="s">
        <v>43</v>
      </c>
      <c r="F35" s="179">
        <f>ROUND((SUM(BE105:BE112)+SUM(BE132:BE165)),2)</f>
        <v>0</v>
      </c>
      <c r="G35" s="39"/>
      <c r="H35" s="39"/>
      <c r="I35" s="180">
        <v>0.21</v>
      </c>
      <c r="J35" s="179">
        <f>ROUND(((SUM(BE105:BE112)+SUM(BE132:BE165))*I35),2)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2"/>
      <c r="C36" s="39"/>
      <c r="D36" s="39"/>
      <c r="E36" s="158" t="s">
        <v>44</v>
      </c>
      <c r="F36" s="179">
        <f>ROUND((SUM(BF105:BF112)+SUM(BF132:BF165)),2)</f>
        <v>0</v>
      </c>
      <c r="G36" s="39"/>
      <c r="H36" s="39"/>
      <c r="I36" s="180">
        <v>0.15</v>
      </c>
      <c r="J36" s="179">
        <f>ROUND(((SUM(BF105:BF112)+SUM(BF132:BF165))*I36),2)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2"/>
      <c r="C37" s="39"/>
      <c r="D37" s="39"/>
      <c r="E37" s="158" t="s">
        <v>45</v>
      </c>
      <c r="F37" s="179">
        <f>ROUND((SUM(BG105:BG112)+SUM(BG132:BG165)),2)</f>
        <v>0</v>
      </c>
      <c r="G37" s="39"/>
      <c r="H37" s="39"/>
      <c r="I37" s="180">
        <v>0.21</v>
      </c>
      <c r="J37" s="179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2"/>
      <c r="C38" s="39"/>
      <c r="D38" s="39"/>
      <c r="E38" s="158" t="s">
        <v>46</v>
      </c>
      <c r="F38" s="179">
        <f>ROUND((SUM(BH105:BH112)+SUM(BH132:BH165)),2)</f>
        <v>0</v>
      </c>
      <c r="G38" s="39"/>
      <c r="H38" s="39"/>
      <c r="I38" s="180">
        <v>0.15</v>
      </c>
      <c r="J38" s="179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2"/>
      <c r="C39" s="39"/>
      <c r="D39" s="39"/>
      <c r="E39" s="158" t="s">
        <v>47</v>
      </c>
      <c r="F39" s="179">
        <f>ROUND((SUM(BI105:BI112)+SUM(BI132:BI165)),2)</f>
        <v>0</v>
      </c>
      <c r="G39" s="39"/>
      <c r="H39" s="39"/>
      <c r="I39" s="180">
        <v>0</v>
      </c>
      <c r="J39" s="179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2"/>
      <c r="C40" s="39"/>
      <c r="D40" s="39"/>
      <c r="E40" s="39"/>
      <c r="F40" s="39"/>
      <c r="G40" s="39"/>
      <c r="H40" s="39"/>
      <c r="I40" s="160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2"/>
      <c r="C41" s="181"/>
      <c r="D41" s="182" t="s">
        <v>48</v>
      </c>
      <c r="E41" s="183"/>
      <c r="F41" s="183"/>
      <c r="G41" s="184" t="s">
        <v>49</v>
      </c>
      <c r="H41" s="185" t="s">
        <v>50</v>
      </c>
      <c r="I41" s="186"/>
      <c r="J41" s="187">
        <f>SUM(J32:J39)</f>
        <v>0</v>
      </c>
      <c r="K41" s="188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2"/>
      <c r="C42" s="39"/>
      <c r="D42" s="39"/>
      <c r="E42" s="39"/>
      <c r="F42" s="39"/>
      <c r="G42" s="39"/>
      <c r="H42" s="39"/>
      <c r="I42" s="160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19"/>
      <c r="I43" s="152"/>
      <c r="L43" s="19"/>
    </row>
    <row r="44" spans="2:12" s="1" customFormat="1" ht="14.4" customHeight="1">
      <c r="B44" s="19"/>
      <c r="I44" s="152"/>
      <c r="L44" s="19"/>
    </row>
    <row r="45" spans="2:12" s="1" customFormat="1" ht="14.4" customHeight="1">
      <c r="B45" s="19"/>
      <c r="I45" s="152"/>
      <c r="L45" s="19"/>
    </row>
    <row r="46" spans="2:12" s="1" customFormat="1" ht="14.4" customHeight="1">
      <c r="B46" s="19"/>
      <c r="I46" s="152"/>
      <c r="L46" s="19"/>
    </row>
    <row r="47" spans="2:12" s="1" customFormat="1" ht="14.4" customHeight="1">
      <c r="B47" s="19"/>
      <c r="I47" s="152"/>
      <c r="L47" s="19"/>
    </row>
    <row r="48" spans="2:12" s="1" customFormat="1" ht="14.4" customHeight="1">
      <c r="B48" s="19"/>
      <c r="I48" s="152"/>
      <c r="L48" s="19"/>
    </row>
    <row r="49" spans="2:12" s="1" customFormat="1" ht="14.4" customHeight="1">
      <c r="B49" s="19"/>
      <c r="I49" s="152"/>
      <c r="L49" s="19"/>
    </row>
    <row r="50" spans="2:12" s="2" customFormat="1" ht="14.4" customHeight="1">
      <c r="B50" s="64"/>
      <c r="D50" s="189" t="s">
        <v>51</v>
      </c>
      <c r="E50" s="190"/>
      <c r="F50" s="190"/>
      <c r="G50" s="189" t="s">
        <v>52</v>
      </c>
      <c r="H50" s="190"/>
      <c r="I50" s="191"/>
      <c r="J50" s="190"/>
      <c r="K50" s="190"/>
      <c r="L50" s="64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9"/>
      <c r="B61" s="42"/>
      <c r="C61" s="39"/>
      <c r="D61" s="192" t="s">
        <v>53</v>
      </c>
      <c r="E61" s="193"/>
      <c r="F61" s="194" t="s">
        <v>54</v>
      </c>
      <c r="G61" s="192" t="s">
        <v>53</v>
      </c>
      <c r="H61" s="193"/>
      <c r="I61" s="195"/>
      <c r="J61" s="196" t="s">
        <v>54</v>
      </c>
      <c r="K61" s="193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9"/>
      <c r="B65" s="42"/>
      <c r="C65" s="39"/>
      <c r="D65" s="189" t="s">
        <v>55</v>
      </c>
      <c r="E65" s="197"/>
      <c r="F65" s="197"/>
      <c r="G65" s="189" t="s">
        <v>56</v>
      </c>
      <c r="H65" s="197"/>
      <c r="I65" s="198"/>
      <c r="J65" s="197"/>
      <c r="K65" s="197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9"/>
      <c r="B76" s="42"/>
      <c r="C76" s="39"/>
      <c r="D76" s="192" t="s">
        <v>53</v>
      </c>
      <c r="E76" s="193"/>
      <c r="F76" s="194" t="s">
        <v>54</v>
      </c>
      <c r="G76" s="192" t="s">
        <v>53</v>
      </c>
      <c r="H76" s="193"/>
      <c r="I76" s="195"/>
      <c r="J76" s="196" t="s">
        <v>54</v>
      </c>
      <c r="K76" s="193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99"/>
      <c r="C77" s="200"/>
      <c r="D77" s="200"/>
      <c r="E77" s="200"/>
      <c r="F77" s="200"/>
      <c r="G77" s="200"/>
      <c r="H77" s="200"/>
      <c r="I77" s="201"/>
      <c r="J77" s="200"/>
      <c r="K77" s="200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202"/>
      <c r="C81" s="203"/>
      <c r="D81" s="203"/>
      <c r="E81" s="203"/>
      <c r="F81" s="203"/>
      <c r="G81" s="203"/>
      <c r="H81" s="203"/>
      <c r="I81" s="204"/>
      <c r="J81" s="203"/>
      <c r="K81" s="20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2" t="s">
        <v>120</v>
      </c>
      <c r="D82" s="41"/>
      <c r="E82" s="41"/>
      <c r="F82" s="41"/>
      <c r="G82" s="41"/>
      <c r="H82" s="41"/>
      <c r="I82" s="160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60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1" t="s">
        <v>16</v>
      </c>
      <c r="D84" s="41"/>
      <c r="E84" s="41"/>
      <c r="F84" s="41"/>
      <c r="G84" s="41"/>
      <c r="H84" s="41"/>
      <c r="I84" s="160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205" t="str">
        <f>E7</f>
        <v>Stavební úpravy podkroví ZŠ Kostelní Lhota</v>
      </c>
      <c r="F85" s="31"/>
      <c r="G85" s="31"/>
      <c r="H85" s="31"/>
      <c r="I85" s="160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1" t="s">
        <v>117</v>
      </c>
      <c r="D86" s="41"/>
      <c r="E86" s="41"/>
      <c r="F86" s="41"/>
      <c r="G86" s="41"/>
      <c r="H86" s="41"/>
      <c r="I86" s="160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05 - Zdravotechnika - montáž</v>
      </c>
      <c r="F87" s="41"/>
      <c r="G87" s="41"/>
      <c r="H87" s="41"/>
      <c r="I87" s="160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60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1" t="s">
        <v>20</v>
      </c>
      <c r="D89" s="41"/>
      <c r="E89" s="41"/>
      <c r="F89" s="26" t="str">
        <f>F12</f>
        <v xml:space="preserve"> </v>
      </c>
      <c r="G89" s="41"/>
      <c r="H89" s="41"/>
      <c r="I89" s="163" t="s">
        <v>22</v>
      </c>
      <c r="J89" s="80" t="str">
        <f>IF(J12="","",J12)</f>
        <v>11. 2. 2019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60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1" t="s">
        <v>24</v>
      </c>
      <c r="D91" s="41"/>
      <c r="E91" s="41"/>
      <c r="F91" s="26" t="str">
        <f>E15</f>
        <v>Obec Kostelní Lhota, Kostelní Lhota 6, Sadská</v>
      </c>
      <c r="G91" s="41"/>
      <c r="H91" s="41"/>
      <c r="I91" s="163" t="s">
        <v>30</v>
      </c>
      <c r="J91" s="35" t="str">
        <f>E21</f>
        <v>atelier 322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>
      <c r="A92" s="39"/>
      <c r="B92" s="40"/>
      <c r="C92" s="31" t="s">
        <v>28</v>
      </c>
      <c r="D92" s="41"/>
      <c r="E92" s="41"/>
      <c r="F92" s="26" t="str">
        <f>IF(E18="","",E18)</f>
        <v>Vyplň údaj</v>
      </c>
      <c r="G92" s="41"/>
      <c r="H92" s="41"/>
      <c r="I92" s="163" t="s">
        <v>33</v>
      </c>
      <c r="J92" s="35" t="str">
        <f>E24</f>
        <v>Kadeřábek, KFJ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60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206" t="s">
        <v>121</v>
      </c>
      <c r="D94" s="150"/>
      <c r="E94" s="150"/>
      <c r="F94" s="150"/>
      <c r="G94" s="150"/>
      <c r="H94" s="150"/>
      <c r="I94" s="207"/>
      <c r="J94" s="208" t="s">
        <v>122</v>
      </c>
      <c r="K94" s="15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60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209" t="s">
        <v>123</v>
      </c>
      <c r="D96" s="41"/>
      <c r="E96" s="41"/>
      <c r="F96" s="41"/>
      <c r="G96" s="41"/>
      <c r="H96" s="41"/>
      <c r="I96" s="160"/>
      <c r="J96" s="111">
        <f>J132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6" t="s">
        <v>124</v>
      </c>
    </row>
    <row r="97" spans="1:31" s="9" customFormat="1" ht="24.95" customHeight="1">
      <c r="A97" s="9"/>
      <c r="B97" s="210"/>
      <c r="C97" s="211"/>
      <c r="D97" s="212" t="s">
        <v>1637</v>
      </c>
      <c r="E97" s="213"/>
      <c r="F97" s="213"/>
      <c r="G97" s="213"/>
      <c r="H97" s="213"/>
      <c r="I97" s="214"/>
      <c r="J97" s="215">
        <f>J133</f>
        <v>0</v>
      </c>
      <c r="K97" s="211"/>
      <c r="L97" s="21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210"/>
      <c r="C98" s="211"/>
      <c r="D98" s="212" t="s">
        <v>1638</v>
      </c>
      <c r="E98" s="213"/>
      <c r="F98" s="213"/>
      <c r="G98" s="213"/>
      <c r="H98" s="213"/>
      <c r="I98" s="214"/>
      <c r="J98" s="215">
        <f>J135</f>
        <v>0</v>
      </c>
      <c r="K98" s="211"/>
      <c r="L98" s="21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210"/>
      <c r="C99" s="211"/>
      <c r="D99" s="212" t="s">
        <v>1639</v>
      </c>
      <c r="E99" s="213"/>
      <c r="F99" s="213"/>
      <c r="G99" s="213"/>
      <c r="H99" s="213"/>
      <c r="I99" s="214"/>
      <c r="J99" s="215">
        <f>J143</f>
        <v>0</v>
      </c>
      <c r="K99" s="211"/>
      <c r="L99" s="21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10"/>
      <c r="C100" s="211"/>
      <c r="D100" s="212" t="s">
        <v>1640</v>
      </c>
      <c r="E100" s="213"/>
      <c r="F100" s="213"/>
      <c r="G100" s="213"/>
      <c r="H100" s="213"/>
      <c r="I100" s="214"/>
      <c r="J100" s="215">
        <f>J150</f>
        <v>0</v>
      </c>
      <c r="K100" s="211"/>
      <c r="L100" s="21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210"/>
      <c r="C101" s="211"/>
      <c r="D101" s="212" t="s">
        <v>1641</v>
      </c>
      <c r="E101" s="213"/>
      <c r="F101" s="213"/>
      <c r="G101" s="213"/>
      <c r="H101" s="213"/>
      <c r="I101" s="214"/>
      <c r="J101" s="215">
        <f>J152</f>
        <v>0</v>
      </c>
      <c r="K101" s="211"/>
      <c r="L101" s="21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10"/>
      <c r="C102" s="211"/>
      <c r="D102" s="212" t="s">
        <v>1642</v>
      </c>
      <c r="E102" s="213"/>
      <c r="F102" s="213"/>
      <c r="G102" s="213"/>
      <c r="H102" s="213"/>
      <c r="I102" s="214"/>
      <c r="J102" s="215">
        <f>J161</f>
        <v>0</v>
      </c>
      <c r="K102" s="211"/>
      <c r="L102" s="21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160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40"/>
      <c r="C104" s="41"/>
      <c r="D104" s="41"/>
      <c r="E104" s="41"/>
      <c r="F104" s="41"/>
      <c r="G104" s="41"/>
      <c r="H104" s="41"/>
      <c r="I104" s="160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29.25" customHeight="1">
      <c r="A105" s="39"/>
      <c r="B105" s="40"/>
      <c r="C105" s="209" t="s">
        <v>150</v>
      </c>
      <c r="D105" s="41"/>
      <c r="E105" s="41"/>
      <c r="F105" s="41"/>
      <c r="G105" s="41"/>
      <c r="H105" s="41"/>
      <c r="I105" s="160"/>
      <c r="J105" s="224">
        <f>ROUND(J106+J107+J108+J109+J110+J111,2)</f>
        <v>0</v>
      </c>
      <c r="K105" s="41"/>
      <c r="L105" s="64"/>
      <c r="N105" s="225" t="s">
        <v>42</v>
      </c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65" s="2" customFormat="1" ht="18" customHeight="1">
      <c r="A106" s="39"/>
      <c r="B106" s="40"/>
      <c r="C106" s="41"/>
      <c r="D106" s="145" t="s">
        <v>151</v>
      </c>
      <c r="E106" s="138"/>
      <c r="F106" s="138"/>
      <c r="G106" s="41"/>
      <c r="H106" s="41"/>
      <c r="I106" s="160"/>
      <c r="J106" s="139">
        <v>0</v>
      </c>
      <c r="K106" s="41"/>
      <c r="L106" s="226"/>
      <c r="M106" s="227"/>
      <c r="N106" s="228" t="s">
        <v>43</v>
      </c>
      <c r="O106" s="227"/>
      <c r="P106" s="227"/>
      <c r="Q106" s="227"/>
      <c r="R106" s="227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  <c r="AQ106" s="227"/>
      <c r="AR106" s="227"/>
      <c r="AS106" s="227"/>
      <c r="AT106" s="227"/>
      <c r="AU106" s="227"/>
      <c r="AV106" s="227"/>
      <c r="AW106" s="227"/>
      <c r="AX106" s="227"/>
      <c r="AY106" s="229" t="s">
        <v>152</v>
      </c>
      <c r="AZ106" s="227"/>
      <c r="BA106" s="227"/>
      <c r="BB106" s="227"/>
      <c r="BC106" s="227"/>
      <c r="BD106" s="227"/>
      <c r="BE106" s="230">
        <f>IF(N106="základní",J106,0)</f>
        <v>0</v>
      </c>
      <c r="BF106" s="230">
        <f>IF(N106="snížená",J106,0)</f>
        <v>0</v>
      </c>
      <c r="BG106" s="230">
        <f>IF(N106="zákl. přenesená",J106,0)</f>
        <v>0</v>
      </c>
      <c r="BH106" s="230">
        <f>IF(N106="sníž. přenesená",J106,0)</f>
        <v>0</v>
      </c>
      <c r="BI106" s="230">
        <f>IF(N106="nulová",J106,0)</f>
        <v>0</v>
      </c>
      <c r="BJ106" s="229" t="s">
        <v>86</v>
      </c>
      <c r="BK106" s="227"/>
      <c r="BL106" s="227"/>
      <c r="BM106" s="227"/>
    </row>
    <row r="107" spans="1:65" s="2" customFormat="1" ht="18" customHeight="1">
      <c r="A107" s="39"/>
      <c r="B107" s="40"/>
      <c r="C107" s="41"/>
      <c r="D107" s="145" t="s">
        <v>153</v>
      </c>
      <c r="E107" s="138"/>
      <c r="F107" s="138"/>
      <c r="G107" s="41"/>
      <c r="H107" s="41"/>
      <c r="I107" s="160"/>
      <c r="J107" s="139">
        <v>0</v>
      </c>
      <c r="K107" s="41"/>
      <c r="L107" s="226"/>
      <c r="M107" s="227"/>
      <c r="N107" s="228" t="s">
        <v>43</v>
      </c>
      <c r="O107" s="227"/>
      <c r="P107" s="227"/>
      <c r="Q107" s="227"/>
      <c r="R107" s="227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  <c r="AQ107" s="227"/>
      <c r="AR107" s="227"/>
      <c r="AS107" s="227"/>
      <c r="AT107" s="227"/>
      <c r="AU107" s="227"/>
      <c r="AV107" s="227"/>
      <c r="AW107" s="227"/>
      <c r="AX107" s="227"/>
      <c r="AY107" s="229" t="s">
        <v>152</v>
      </c>
      <c r="AZ107" s="227"/>
      <c r="BA107" s="227"/>
      <c r="BB107" s="227"/>
      <c r="BC107" s="227"/>
      <c r="BD107" s="227"/>
      <c r="BE107" s="230">
        <f>IF(N107="základní",J107,0)</f>
        <v>0</v>
      </c>
      <c r="BF107" s="230">
        <f>IF(N107="snížená",J107,0)</f>
        <v>0</v>
      </c>
      <c r="BG107" s="230">
        <f>IF(N107="zákl. přenesená",J107,0)</f>
        <v>0</v>
      </c>
      <c r="BH107" s="230">
        <f>IF(N107="sníž. přenesená",J107,0)</f>
        <v>0</v>
      </c>
      <c r="BI107" s="230">
        <f>IF(N107="nulová",J107,0)</f>
        <v>0</v>
      </c>
      <c r="BJ107" s="229" t="s">
        <v>86</v>
      </c>
      <c r="BK107" s="227"/>
      <c r="BL107" s="227"/>
      <c r="BM107" s="227"/>
    </row>
    <row r="108" spans="1:65" s="2" customFormat="1" ht="18" customHeight="1">
      <c r="A108" s="39"/>
      <c r="B108" s="40"/>
      <c r="C108" s="41"/>
      <c r="D108" s="145" t="s">
        <v>154</v>
      </c>
      <c r="E108" s="138"/>
      <c r="F108" s="138"/>
      <c r="G108" s="41"/>
      <c r="H108" s="41"/>
      <c r="I108" s="160"/>
      <c r="J108" s="139">
        <v>0</v>
      </c>
      <c r="K108" s="41"/>
      <c r="L108" s="226"/>
      <c r="M108" s="227"/>
      <c r="N108" s="228" t="s">
        <v>43</v>
      </c>
      <c r="O108" s="227"/>
      <c r="P108" s="227"/>
      <c r="Q108" s="227"/>
      <c r="R108" s="227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  <c r="AQ108" s="227"/>
      <c r="AR108" s="227"/>
      <c r="AS108" s="227"/>
      <c r="AT108" s="227"/>
      <c r="AU108" s="227"/>
      <c r="AV108" s="227"/>
      <c r="AW108" s="227"/>
      <c r="AX108" s="227"/>
      <c r="AY108" s="229" t="s">
        <v>152</v>
      </c>
      <c r="AZ108" s="227"/>
      <c r="BA108" s="227"/>
      <c r="BB108" s="227"/>
      <c r="BC108" s="227"/>
      <c r="BD108" s="227"/>
      <c r="BE108" s="230">
        <f>IF(N108="základní",J108,0)</f>
        <v>0</v>
      </c>
      <c r="BF108" s="230">
        <f>IF(N108="snížená",J108,0)</f>
        <v>0</v>
      </c>
      <c r="BG108" s="230">
        <f>IF(N108="zákl. přenesená",J108,0)</f>
        <v>0</v>
      </c>
      <c r="BH108" s="230">
        <f>IF(N108="sníž. přenesená",J108,0)</f>
        <v>0</v>
      </c>
      <c r="BI108" s="230">
        <f>IF(N108="nulová",J108,0)</f>
        <v>0</v>
      </c>
      <c r="BJ108" s="229" t="s">
        <v>86</v>
      </c>
      <c r="BK108" s="227"/>
      <c r="BL108" s="227"/>
      <c r="BM108" s="227"/>
    </row>
    <row r="109" spans="1:65" s="2" customFormat="1" ht="18" customHeight="1">
      <c r="A109" s="39"/>
      <c r="B109" s="40"/>
      <c r="C109" s="41"/>
      <c r="D109" s="145" t="s">
        <v>155</v>
      </c>
      <c r="E109" s="138"/>
      <c r="F109" s="138"/>
      <c r="G109" s="41"/>
      <c r="H109" s="41"/>
      <c r="I109" s="160"/>
      <c r="J109" s="139">
        <v>0</v>
      </c>
      <c r="K109" s="41"/>
      <c r="L109" s="226"/>
      <c r="M109" s="227"/>
      <c r="N109" s="228" t="s">
        <v>43</v>
      </c>
      <c r="O109" s="227"/>
      <c r="P109" s="227"/>
      <c r="Q109" s="227"/>
      <c r="R109" s="227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  <c r="AR109" s="227"/>
      <c r="AS109" s="227"/>
      <c r="AT109" s="227"/>
      <c r="AU109" s="227"/>
      <c r="AV109" s="227"/>
      <c r="AW109" s="227"/>
      <c r="AX109" s="227"/>
      <c r="AY109" s="229" t="s">
        <v>152</v>
      </c>
      <c r="AZ109" s="227"/>
      <c r="BA109" s="227"/>
      <c r="BB109" s="227"/>
      <c r="BC109" s="227"/>
      <c r="BD109" s="227"/>
      <c r="BE109" s="230">
        <f>IF(N109="základní",J109,0)</f>
        <v>0</v>
      </c>
      <c r="BF109" s="230">
        <f>IF(N109="snížená",J109,0)</f>
        <v>0</v>
      </c>
      <c r="BG109" s="230">
        <f>IF(N109="zákl. přenesená",J109,0)</f>
        <v>0</v>
      </c>
      <c r="BH109" s="230">
        <f>IF(N109="sníž. přenesená",J109,0)</f>
        <v>0</v>
      </c>
      <c r="BI109" s="230">
        <f>IF(N109="nulová",J109,0)</f>
        <v>0</v>
      </c>
      <c r="BJ109" s="229" t="s">
        <v>86</v>
      </c>
      <c r="BK109" s="227"/>
      <c r="BL109" s="227"/>
      <c r="BM109" s="227"/>
    </row>
    <row r="110" spans="1:65" s="2" customFormat="1" ht="18" customHeight="1">
      <c r="A110" s="39"/>
      <c r="B110" s="40"/>
      <c r="C110" s="41"/>
      <c r="D110" s="145" t="s">
        <v>156</v>
      </c>
      <c r="E110" s="138"/>
      <c r="F110" s="138"/>
      <c r="G110" s="41"/>
      <c r="H110" s="41"/>
      <c r="I110" s="160"/>
      <c r="J110" s="139">
        <v>0</v>
      </c>
      <c r="K110" s="41"/>
      <c r="L110" s="226"/>
      <c r="M110" s="227"/>
      <c r="N110" s="228" t="s">
        <v>43</v>
      </c>
      <c r="O110" s="227"/>
      <c r="P110" s="227"/>
      <c r="Q110" s="227"/>
      <c r="R110" s="227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  <c r="AQ110" s="227"/>
      <c r="AR110" s="227"/>
      <c r="AS110" s="227"/>
      <c r="AT110" s="227"/>
      <c r="AU110" s="227"/>
      <c r="AV110" s="227"/>
      <c r="AW110" s="227"/>
      <c r="AX110" s="227"/>
      <c r="AY110" s="229" t="s">
        <v>152</v>
      </c>
      <c r="AZ110" s="227"/>
      <c r="BA110" s="227"/>
      <c r="BB110" s="227"/>
      <c r="BC110" s="227"/>
      <c r="BD110" s="227"/>
      <c r="BE110" s="230">
        <f>IF(N110="základní",J110,0)</f>
        <v>0</v>
      </c>
      <c r="BF110" s="230">
        <f>IF(N110="snížená",J110,0)</f>
        <v>0</v>
      </c>
      <c r="BG110" s="230">
        <f>IF(N110="zákl. přenesená",J110,0)</f>
        <v>0</v>
      </c>
      <c r="BH110" s="230">
        <f>IF(N110="sníž. přenesená",J110,0)</f>
        <v>0</v>
      </c>
      <c r="BI110" s="230">
        <f>IF(N110="nulová",J110,0)</f>
        <v>0</v>
      </c>
      <c r="BJ110" s="229" t="s">
        <v>86</v>
      </c>
      <c r="BK110" s="227"/>
      <c r="BL110" s="227"/>
      <c r="BM110" s="227"/>
    </row>
    <row r="111" spans="1:65" s="2" customFormat="1" ht="18" customHeight="1">
      <c r="A111" s="39"/>
      <c r="B111" s="40"/>
      <c r="C111" s="41"/>
      <c r="D111" s="138" t="s">
        <v>157</v>
      </c>
      <c r="E111" s="41"/>
      <c r="F111" s="41"/>
      <c r="G111" s="41"/>
      <c r="H111" s="41"/>
      <c r="I111" s="160"/>
      <c r="J111" s="139">
        <f>ROUND(J30*T111,2)</f>
        <v>0</v>
      </c>
      <c r="K111" s="41"/>
      <c r="L111" s="226"/>
      <c r="M111" s="227"/>
      <c r="N111" s="228" t="s">
        <v>43</v>
      </c>
      <c r="O111" s="227"/>
      <c r="P111" s="227"/>
      <c r="Q111" s="227"/>
      <c r="R111" s="227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  <c r="AQ111" s="227"/>
      <c r="AR111" s="227"/>
      <c r="AS111" s="227"/>
      <c r="AT111" s="227"/>
      <c r="AU111" s="227"/>
      <c r="AV111" s="227"/>
      <c r="AW111" s="227"/>
      <c r="AX111" s="227"/>
      <c r="AY111" s="229" t="s">
        <v>158</v>
      </c>
      <c r="AZ111" s="227"/>
      <c r="BA111" s="227"/>
      <c r="BB111" s="227"/>
      <c r="BC111" s="227"/>
      <c r="BD111" s="227"/>
      <c r="BE111" s="230">
        <f>IF(N111="základní",J111,0)</f>
        <v>0</v>
      </c>
      <c r="BF111" s="230">
        <f>IF(N111="snížená",J111,0)</f>
        <v>0</v>
      </c>
      <c r="BG111" s="230">
        <f>IF(N111="zákl. přenesená",J111,0)</f>
        <v>0</v>
      </c>
      <c r="BH111" s="230">
        <f>IF(N111="sníž. přenesená",J111,0)</f>
        <v>0</v>
      </c>
      <c r="BI111" s="230">
        <f>IF(N111="nulová",J111,0)</f>
        <v>0</v>
      </c>
      <c r="BJ111" s="229" t="s">
        <v>86</v>
      </c>
      <c r="BK111" s="227"/>
      <c r="BL111" s="227"/>
      <c r="BM111" s="227"/>
    </row>
    <row r="112" spans="1:31" s="2" customFormat="1" ht="12">
      <c r="A112" s="39"/>
      <c r="B112" s="40"/>
      <c r="C112" s="41"/>
      <c r="D112" s="41"/>
      <c r="E112" s="41"/>
      <c r="F112" s="41"/>
      <c r="G112" s="41"/>
      <c r="H112" s="41"/>
      <c r="I112" s="160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9.25" customHeight="1">
      <c r="A113" s="39"/>
      <c r="B113" s="40"/>
      <c r="C113" s="149" t="s">
        <v>115</v>
      </c>
      <c r="D113" s="150"/>
      <c r="E113" s="150"/>
      <c r="F113" s="150"/>
      <c r="G113" s="150"/>
      <c r="H113" s="150"/>
      <c r="I113" s="207"/>
      <c r="J113" s="151">
        <f>ROUND(J96+J105,2)</f>
        <v>0</v>
      </c>
      <c r="K113" s="150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67"/>
      <c r="C114" s="68"/>
      <c r="D114" s="68"/>
      <c r="E114" s="68"/>
      <c r="F114" s="68"/>
      <c r="G114" s="68"/>
      <c r="H114" s="68"/>
      <c r="I114" s="201"/>
      <c r="J114" s="68"/>
      <c r="K114" s="68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8" spans="1:31" s="2" customFormat="1" ht="6.95" customHeight="1">
      <c r="A118" s="39"/>
      <c r="B118" s="69"/>
      <c r="C118" s="70"/>
      <c r="D118" s="70"/>
      <c r="E118" s="70"/>
      <c r="F118" s="70"/>
      <c r="G118" s="70"/>
      <c r="H118" s="70"/>
      <c r="I118" s="204"/>
      <c r="J118" s="70"/>
      <c r="K118" s="70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4.95" customHeight="1">
      <c r="A119" s="39"/>
      <c r="B119" s="40"/>
      <c r="C119" s="22" t="s">
        <v>159</v>
      </c>
      <c r="D119" s="41"/>
      <c r="E119" s="41"/>
      <c r="F119" s="41"/>
      <c r="G119" s="41"/>
      <c r="H119" s="41"/>
      <c r="I119" s="160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160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1" t="s">
        <v>16</v>
      </c>
      <c r="D121" s="41"/>
      <c r="E121" s="41"/>
      <c r="F121" s="41"/>
      <c r="G121" s="41"/>
      <c r="H121" s="41"/>
      <c r="I121" s="160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6.5" customHeight="1">
      <c r="A122" s="39"/>
      <c r="B122" s="40"/>
      <c r="C122" s="41"/>
      <c r="D122" s="41"/>
      <c r="E122" s="205" t="str">
        <f>E7</f>
        <v>Stavební úpravy podkroví ZŠ Kostelní Lhota</v>
      </c>
      <c r="F122" s="31"/>
      <c r="G122" s="31"/>
      <c r="H122" s="31"/>
      <c r="I122" s="160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1" t="s">
        <v>117</v>
      </c>
      <c r="D123" s="41"/>
      <c r="E123" s="41"/>
      <c r="F123" s="41"/>
      <c r="G123" s="41"/>
      <c r="H123" s="41"/>
      <c r="I123" s="160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6.5" customHeight="1">
      <c r="A124" s="39"/>
      <c r="B124" s="40"/>
      <c r="C124" s="41"/>
      <c r="D124" s="41"/>
      <c r="E124" s="77" t="str">
        <f>E9</f>
        <v>05 - Zdravotechnika - montáž</v>
      </c>
      <c r="F124" s="41"/>
      <c r="G124" s="41"/>
      <c r="H124" s="41"/>
      <c r="I124" s="160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160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1" t="s">
        <v>20</v>
      </c>
      <c r="D126" s="41"/>
      <c r="E126" s="41"/>
      <c r="F126" s="26" t="str">
        <f>F12</f>
        <v xml:space="preserve"> </v>
      </c>
      <c r="G126" s="41"/>
      <c r="H126" s="41"/>
      <c r="I126" s="163" t="s">
        <v>22</v>
      </c>
      <c r="J126" s="80" t="str">
        <f>IF(J12="","",J12)</f>
        <v>11. 2. 2019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160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5.15" customHeight="1">
      <c r="A128" s="39"/>
      <c r="B128" s="40"/>
      <c r="C128" s="31" t="s">
        <v>24</v>
      </c>
      <c r="D128" s="41"/>
      <c r="E128" s="41"/>
      <c r="F128" s="26" t="str">
        <f>E15</f>
        <v>Obec Kostelní Lhota, Kostelní Lhota 6, Sadská</v>
      </c>
      <c r="G128" s="41"/>
      <c r="H128" s="41"/>
      <c r="I128" s="163" t="s">
        <v>30</v>
      </c>
      <c r="J128" s="35" t="str">
        <f>E21</f>
        <v>atelier 322 s.r.o.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25.65" customHeight="1">
      <c r="A129" s="39"/>
      <c r="B129" s="40"/>
      <c r="C129" s="31" t="s">
        <v>28</v>
      </c>
      <c r="D129" s="41"/>
      <c r="E129" s="41"/>
      <c r="F129" s="26" t="str">
        <f>IF(E18="","",E18)</f>
        <v>Vyplň údaj</v>
      </c>
      <c r="G129" s="41"/>
      <c r="H129" s="41"/>
      <c r="I129" s="163" t="s">
        <v>33</v>
      </c>
      <c r="J129" s="35" t="str">
        <f>E24</f>
        <v>Kadeřábek, KFJ s.r.o.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0.3" customHeight="1">
      <c r="A130" s="39"/>
      <c r="B130" s="40"/>
      <c r="C130" s="41"/>
      <c r="D130" s="41"/>
      <c r="E130" s="41"/>
      <c r="F130" s="41"/>
      <c r="G130" s="41"/>
      <c r="H130" s="41"/>
      <c r="I130" s="160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11" customFormat="1" ht="29.25" customHeight="1">
      <c r="A131" s="231"/>
      <c r="B131" s="232"/>
      <c r="C131" s="233" t="s">
        <v>160</v>
      </c>
      <c r="D131" s="234" t="s">
        <v>63</v>
      </c>
      <c r="E131" s="234" t="s">
        <v>59</v>
      </c>
      <c r="F131" s="234" t="s">
        <v>60</v>
      </c>
      <c r="G131" s="234" t="s">
        <v>161</v>
      </c>
      <c r="H131" s="234" t="s">
        <v>162</v>
      </c>
      <c r="I131" s="235" t="s">
        <v>163</v>
      </c>
      <c r="J131" s="236" t="s">
        <v>122</v>
      </c>
      <c r="K131" s="237" t="s">
        <v>164</v>
      </c>
      <c r="L131" s="238"/>
      <c r="M131" s="101" t="s">
        <v>1</v>
      </c>
      <c r="N131" s="102" t="s">
        <v>42</v>
      </c>
      <c r="O131" s="102" t="s">
        <v>165</v>
      </c>
      <c r="P131" s="102" t="s">
        <v>166</v>
      </c>
      <c r="Q131" s="102" t="s">
        <v>167</v>
      </c>
      <c r="R131" s="102" t="s">
        <v>168</v>
      </c>
      <c r="S131" s="102" t="s">
        <v>169</v>
      </c>
      <c r="T131" s="103" t="s">
        <v>170</v>
      </c>
      <c r="U131" s="231"/>
      <c r="V131" s="231"/>
      <c r="W131" s="231"/>
      <c r="X131" s="231"/>
      <c r="Y131" s="231"/>
      <c r="Z131" s="231"/>
      <c r="AA131" s="231"/>
      <c r="AB131" s="231"/>
      <c r="AC131" s="231"/>
      <c r="AD131" s="231"/>
      <c r="AE131" s="231"/>
    </row>
    <row r="132" spans="1:63" s="2" customFormat="1" ht="22.8" customHeight="1">
      <c r="A132" s="39"/>
      <c r="B132" s="40"/>
      <c r="C132" s="108" t="s">
        <v>171</v>
      </c>
      <c r="D132" s="41"/>
      <c r="E132" s="41"/>
      <c r="F132" s="41"/>
      <c r="G132" s="41"/>
      <c r="H132" s="41"/>
      <c r="I132" s="160"/>
      <c r="J132" s="239">
        <f>BK132</f>
        <v>0</v>
      </c>
      <c r="K132" s="41"/>
      <c r="L132" s="42"/>
      <c r="M132" s="104"/>
      <c r="N132" s="240"/>
      <c r="O132" s="105"/>
      <c r="P132" s="241">
        <f>P133+P135+P143+P150+P152+P161</f>
        <v>0</v>
      </c>
      <c r="Q132" s="105"/>
      <c r="R132" s="241">
        <f>R133+R135+R143+R150+R152+R161</f>
        <v>0</v>
      </c>
      <c r="S132" s="105"/>
      <c r="T132" s="242">
        <f>T133+T135+T143+T150+T152+T161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6" t="s">
        <v>77</v>
      </c>
      <c r="AU132" s="16" t="s">
        <v>124</v>
      </c>
      <c r="BK132" s="243">
        <f>BK133+BK135+BK143+BK150+BK152+BK161</f>
        <v>0</v>
      </c>
    </row>
    <row r="133" spans="1:63" s="12" customFormat="1" ht="25.9" customHeight="1">
      <c r="A133" s="12"/>
      <c r="B133" s="244"/>
      <c r="C133" s="245"/>
      <c r="D133" s="246" t="s">
        <v>77</v>
      </c>
      <c r="E133" s="247" t="s">
        <v>1400</v>
      </c>
      <c r="F133" s="247" t="s">
        <v>1643</v>
      </c>
      <c r="G133" s="245"/>
      <c r="H133" s="245"/>
      <c r="I133" s="248"/>
      <c r="J133" s="249">
        <f>BK133</f>
        <v>0</v>
      </c>
      <c r="K133" s="245"/>
      <c r="L133" s="250"/>
      <c r="M133" s="251"/>
      <c r="N133" s="252"/>
      <c r="O133" s="252"/>
      <c r="P133" s="253">
        <f>P134</f>
        <v>0</v>
      </c>
      <c r="Q133" s="252"/>
      <c r="R133" s="253">
        <f>R134</f>
        <v>0</v>
      </c>
      <c r="S133" s="252"/>
      <c r="T133" s="254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55" t="s">
        <v>86</v>
      </c>
      <c r="AT133" s="256" t="s">
        <v>77</v>
      </c>
      <c r="AU133" s="256" t="s">
        <v>78</v>
      </c>
      <c r="AY133" s="255" t="s">
        <v>174</v>
      </c>
      <c r="BK133" s="257">
        <f>BK134</f>
        <v>0</v>
      </c>
    </row>
    <row r="134" spans="1:65" s="2" customFormat="1" ht="16.5" customHeight="1">
      <c r="A134" s="39"/>
      <c r="B134" s="40"/>
      <c r="C134" s="260" t="s">
        <v>86</v>
      </c>
      <c r="D134" s="260" t="s">
        <v>176</v>
      </c>
      <c r="E134" s="261" t="s">
        <v>1644</v>
      </c>
      <c r="F134" s="262" t="s">
        <v>1645</v>
      </c>
      <c r="G134" s="263" t="s">
        <v>1509</v>
      </c>
      <c r="H134" s="264">
        <v>3</v>
      </c>
      <c r="I134" s="265"/>
      <c r="J134" s="266">
        <f>ROUND(I134*H134,2)</f>
        <v>0</v>
      </c>
      <c r="K134" s="267"/>
      <c r="L134" s="42"/>
      <c r="M134" s="268" t="s">
        <v>1</v>
      </c>
      <c r="N134" s="269" t="s">
        <v>43</v>
      </c>
      <c r="O134" s="92"/>
      <c r="P134" s="270">
        <f>O134*H134</f>
        <v>0</v>
      </c>
      <c r="Q134" s="270">
        <v>0</v>
      </c>
      <c r="R134" s="270">
        <f>Q134*H134</f>
        <v>0</v>
      </c>
      <c r="S134" s="270">
        <v>0</v>
      </c>
      <c r="T134" s="27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72" t="s">
        <v>180</v>
      </c>
      <c r="AT134" s="272" t="s">
        <v>176</v>
      </c>
      <c r="AU134" s="272" t="s">
        <v>86</v>
      </c>
      <c r="AY134" s="16" t="s">
        <v>174</v>
      </c>
      <c r="BE134" s="144">
        <f>IF(N134="základní",J134,0)</f>
        <v>0</v>
      </c>
      <c r="BF134" s="144">
        <f>IF(N134="snížená",J134,0)</f>
        <v>0</v>
      </c>
      <c r="BG134" s="144">
        <f>IF(N134="zákl. přenesená",J134,0)</f>
        <v>0</v>
      </c>
      <c r="BH134" s="144">
        <f>IF(N134="sníž. přenesená",J134,0)</f>
        <v>0</v>
      </c>
      <c r="BI134" s="144">
        <f>IF(N134="nulová",J134,0)</f>
        <v>0</v>
      </c>
      <c r="BJ134" s="16" t="s">
        <v>86</v>
      </c>
      <c r="BK134" s="144">
        <f>ROUND(I134*H134,2)</f>
        <v>0</v>
      </c>
      <c r="BL134" s="16" t="s">
        <v>180</v>
      </c>
      <c r="BM134" s="272" t="s">
        <v>88</v>
      </c>
    </row>
    <row r="135" spans="1:63" s="12" customFormat="1" ht="25.9" customHeight="1">
      <c r="A135" s="12"/>
      <c r="B135" s="244"/>
      <c r="C135" s="245"/>
      <c r="D135" s="246" t="s">
        <v>77</v>
      </c>
      <c r="E135" s="247" t="s">
        <v>1412</v>
      </c>
      <c r="F135" s="247" t="s">
        <v>1646</v>
      </c>
      <c r="G135" s="245"/>
      <c r="H135" s="245"/>
      <c r="I135" s="248"/>
      <c r="J135" s="249">
        <f>BK135</f>
        <v>0</v>
      </c>
      <c r="K135" s="245"/>
      <c r="L135" s="250"/>
      <c r="M135" s="251"/>
      <c r="N135" s="252"/>
      <c r="O135" s="252"/>
      <c r="P135" s="253">
        <f>SUM(P136:P142)</f>
        <v>0</v>
      </c>
      <c r="Q135" s="252"/>
      <c r="R135" s="253">
        <f>SUM(R136:R142)</f>
        <v>0</v>
      </c>
      <c r="S135" s="252"/>
      <c r="T135" s="254">
        <f>SUM(T136:T142)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55" t="s">
        <v>86</v>
      </c>
      <c r="AT135" s="256" t="s">
        <v>77</v>
      </c>
      <c r="AU135" s="256" t="s">
        <v>78</v>
      </c>
      <c r="AY135" s="255" t="s">
        <v>174</v>
      </c>
      <c r="BK135" s="257">
        <f>SUM(BK136:BK142)</f>
        <v>0</v>
      </c>
    </row>
    <row r="136" spans="1:65" s="2" customFormat="1" ht="16.5" customHeight="1">
      <c r="A136" s="39"/>
      <c r="B136" s="40"/>
      <c r="C136" s="260" t="s">
        <v>88</v>
      </c>
      <c r="D136" s="260" t="s">
        <v>176</v>
      </c>
      <c r="E136" s="261" t="s">
        <v>1647</v>
      </c>
      <c r="F136" s="262" t="s">
        <v>1648</v>
      </c>
      <c r="G136" s="263" t="s">
        <v>1509</v>
      </c>
      <c r="H136" s="264">
        <v>40</v>
      </c>
      <c r="I136" s="265"/>
      <c r="J136" s="266">
        <f>ROUND(I136*H136,2)</f>
        <v>0</v>
      </c>
      <c r="K136" s="267"/>
      <c r="L136" s="42"/>
      <c r="M136" s="268" t="s">
        <v>1</v>
      </c>
      <c r="N136" s="269" t="s">
        <v>43</v>
      </c>
      <c r="O136" s="92"/>
      <c r="P136" s="270">
        <f>O136*H136</f>
        <v>0</v>
      </c>
      <c r="Q136" s="270">
        <v>0</v>
      </c>
      <c r="R136" s="270">
        <f>Q136*H136</f>
        <v>0</v>
      </c>
      <c r="S136" s="270">
        <v>0</v>
      </c>
      <c r="T136" s="27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72" t="s">
        <v>180</v>
      </c>
      <c r="AT136" s="272" t="s">
        <v>176</v>
      </c>
      <c r="AU136" s="272" t="s">
        <v>86</v>
      </c>
      <c r="AY136" s="16" t="s">
        <v>174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6" t="s">
        <v>86</v>
      </c>
      <c r="BK136" s="144">
        <f>ROUND(I136*H136,2)</f>
        <v>0</v>
      </c>
      <c r="BL136" s="16" t="s">
        <v>180</v>
      </c>
      <c r="BM136" s="272" t="s">
        <v>180</v>
      </c>
    </row>
    <row r="137" spans="1:65" s="2" customFormat="1" ht="16.5" customHeight="1">
      <c r="A137" s="39"/>
      <c r="B137" s="40"/>
      <c r="C137" s="260" t="s">
        <v>190</v>
      </c>
      <c r="D137" s="260" t="s">
        <v>176</v>
      </c>
      <c r="E137" s="261" t="s">
        <v>1649</v>
      </c>
      <c r="F137" s="262" t="s">
        <v>1650</v>
      </c>
      <c r="G137" s="263" t="s">
        <v>297</v>
      </c>
      <c r="H137" s="264">
        <v>5</v>
      </c>
      <c r="I137" s="265"/>
      <c r="J137" s="266">
        <f>ROUND(I137*H137,2)</f>
        <v>0</v>
      </c>
      <c r="K137" s="267"/>
      <c r="L137" s="42"/>
      <c r="M137" s="268" t="s">
        <v>1</v>
      </c>
      <c r="N137" s="269" t="s">
        <v>43</v>
      </c>
      <c r="O137" s="92"/>
      <c r="P137" s="270">
        <f>O137*H137</f>
        <v>0</v>
      </c>
      <c r="Q137" s="270">
        <v>0</v>
      </c>
      <c r="R137" s="270">
        <f>Q137*H137</f>
        <v>0</v>
      </c>
      <c r="S137" s="270">
        <v>0</v>
      </c>
      <c r="T137" s="27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72" t="s">
        <v>180</v>
      </c>
      <c r="AT137" s="272" t="s">
        <v>176</v>
      </c>
      <c r="AU137" s="272" t="s">
        <v>86</v>
      </c>
      <c r="AY137" s="16" t="s">
        <v>174</v>
      </c>
      <c r="BE137" s="144">
        <f>IF(N137="základní",J137,0)</f>
        <v>0</v>
      </c>
      <c r="BF137" s="144">
        <f>IF(N137="snížená",J137,0)</f>
        <v>0</v>
      </c>
      <c r="BG137" s="144">
        <f>IF(N137="zákl. přenesená",J137,0)</f>
        <v>0</v>
      </c>
      <c r="BH137" s="144">
        <f>IF(N137="sníž. přenesená",J137,0)</f>
        <v>0</v>
      </c>
      <c r="BI137" s="144">
        <f>IF(N137="nulová",J137,0)</f>
        <v>0</v>
      </c>
      <c r="BJ137" s="16" t="s">
        <v>86</v>
      </c>
      <c r="BK137" s="144">
        <f>ROUND(I137*H137,2)</f>
        <v>0</v>
      </c>
      <c r="BL137" s="16" t="s">
        <v>180</v>
      </c>
      <c r="BM137" s="272" t="s">
        <v>206</v>
      </c>
    </row>
    <row r="138" spans="1:65" s="2" customFormat="1" ht="16.5" customHeight="1">
      <c r="A138" s="39"/>
      <c r="B138" s="40"/>
      <c r="C138" s="260" t="s">
        <v>180</v>
      </c>
      <c r="D138" s="260" t="s">
        <v>176</v>
      </c>
      <c r="E138" s="261" t="s">
        <v>1651</v>
      </c>
      <c r="F138" s="262" t="s">
        <v>1652</v>
      </c>
      <c r="G138" s="263" t="s">
        <v>297</v>
      </c>
      <c r="H138" s="264">
        <v>30</v>
      </c>
      <c r="I138" s="265"/>
      <c r="J138" s="266">
        <f>ROUND(I138*H138,2)</f>
        <v>0</v>
      </c>
      <c r="K138" s="267"/>
      <c r="L138" s="42"/>
      <c r="M138" s="268" t="s">
        <v>1</v>
      </c>
      <c r="N138" s="269" t="s">
        <v>43</v>
      </c>
      <c r="O138" s="92"/>
      <c r="P138" s="270">
        <f>O138*H138</f>
        <v>0</v>
      </c>
      <c r="Q138" s="270">
        <v>0</v>
      </c>
      <c r="R138" s="270">
        <f>Q138*H138</f>
        <v>0</v>
      </c>
      <c r="S138" s="270">
        <v>0</v>
      </c>
      <c r="T138" s="27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72" t="s">
        <v>180</v>
      </c>
      <c r="AT138" s="272" t="s">
        <v>176</v>
      </c>
      <c r="AU138" s="272" t="s">
        <v>86</v>
      </c>
      <c r="AY138" s="16" t="s">
        <v>174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6" t="s">
        <v>86</v>
      </c>
      <c r="BK138" s="144">
        <f>ROUND(I138*H138,2)</f>
        <v>0</v>
      </c>
      <c r="BL138" s="16" t="s">
        <v>180</v>
      </c>
      <c r="BM138" s="272" t="s">
        <v>203</v>
      </c>
    </row>
    <row r="139" spans="1:65" s="2" customFormat="1" ht="16.5" customHeight="1">
      <c r="A139" s="39"/>
      <c r="B139" s="40"/>
      <c r="C139" s="260" t="s">
        <v>198</v>
      </c>
      <c r="D139" s="260" t="s">
        <v>176</v>
      </c>
      <c r="E139" s="261" t="s">
        <v>1653</v>
      </c>
      <c r="F139" s="262" t="s">
        <v>1654</v>
      </c>
      <c r="G139" s="263" t="s">
        <v>297</v>
      </c>
      <c r="H139" s="264">
        <v>12</v>
      </c>
      <c r="I139" s="265"/>
      <c r="J139" s="266">
        <f>ROUND(I139*H139,2)</f>
        <v>0</v>
      </c>
      <c r="K139" s="267"/>
      <c r="L139" s="42"/>
      <c r="M139" s="268" t="s">
        <v>1</v>
      </c>
      <c r="N139" s="269" t="s">
        <v>43</v>
      </c>
      <c r="O139" s="92"/>
      <c r="P139" s="270">
        <f>O139*H139</f>
        <v>0</v>
      </c>
      <c r="Q139" s="270">
        <v>0</v>
      </c>
      <c r="R139" s="270">
        <f>Q139*H139</f>
        <v>0</v>
      </c>
      <c r="S139" s="270">
        <v>0</v>
      </c>
      <c r="T139" s="27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72" t="s">
        <v>180</v>
      </c>
      <c r="AT139" s="272" t="s">
        <v>176</v>
      </c>
      <c r="AU139" s="272" t="s">
        <v>86</v>
      </c>
      <c r="AY139" s="16" t="s">
        <v>174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6" t="s">
        <v>86</v>
      </c>
      <c r="BK139" s="144">
        <f>ROUND(I139*H139,2)</f>
        <v>0</v>
      </c>
      <c r="BL139" s="16" t="s">
        <v>180</v>
      </c>
      <c r="BM139" s="272" t="s">
        <v>223</v>
      </c>
    </row>
    <row r="140" spans="1:65" s="2" customFormat="1" ht="16.5" customHeight="1">
      <c r="A140" s="39"/>
      <c r="B140" s="40"/>
      <c r="C140" s="260" t="s">
        <v>206</v>
      </c>
      <c r="D140" s="260" t="s">
        <v>176</v>
      </c>
      <c r="E140" s="261" t="s">
        <v>1655</v>
      </c>
      <c r="F140" s="262" t="s">
        <v>1656</v>
      </c>
      <c r="G140" s="263" t="s">
        <v>297</v>
      </c>
      <c r="H140" s="264">
        <v>80</v>
      </c>
      <c r="I140" s="265"/>
      <c r="J140" s="266">
        <f>ROUND(I140*H140,2)</f>
        <v>0</v>
      </c>
      <c r="K140" s="267"/>
      <c r="L140" s="42"/>
      <c r="M140" s="268" t="s">
        <v>1</v>
      </c>
      <c r="N140" s="269" t="s">
        <v>43</v>
      </c>
      <c r="O140" s="92"/>
      <c r="P140" s="270">
        <f>O140*H140</f>
        <v>0</v>
      </c>
      <c r="Q140" s="270">
        <v>0</v>
      </c>
      <c r="R140" s="270">
        <f>Q140*H140</f>
        <v>0</v>
      </c>
      <c r="S140" s="270">
        <v>0</v>
      </c>
      <c r="T140" s="27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72" t="s">
        <v>180</v>
      </c>
      <c r="AT140" s="272" t="s">
        <v>176</v>
      </c>
      <c r="AU140" s="272" t="s">
        <v>86</v>
      </c>
      <c r="AY140" s="16" t="s">
        <v>174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6" t="s">
        <v>86</v>
      </c>
      <c r="BK140" s="144">
        <f>ROUND(I140*H140,2)</f>
        <v>0</v>
      </c>
      <c r="BL140" s="16" t="s">
        <v>180</v>
      </c>
      <c r="BM140" s="272" t="s">
        <v>236</v>
      </c>
    </row>
    <row r="141" spans="1:65" s="2" customFormat="1" ht="21.75" customHeight="1">
      <c r="A141" s="39"/>
      <c r="B141" s="40"/>
      <c r="C141" s="260" t="s">
        <v>212</v>
      </c>
      <c r="D141" s="260" t="s">
        <v>176</v>
      </c>
      <c r="E141" s="261" t="s">
        <v>1657</v>
      </c>
      <c r="F141" s="262" t="s">
        <v>1658</v>
      </c>
      <c r="G141" s="263" t="s">
        <v>297</v>
      </c>
      <c r="H141" s="264">
        <v>10</v>
      </c>
      <c r="I141" s="265"/>
      <c r="J141" s="266">
        <f>ROUND(I141*H141,2)</f>
        <v>0</v>
      </c>
      <c r="K141" s="267"/>
      <c r="L141" s="42"/>
      <c r="M141" s="268" t="s">
        <v>1</v>
      </c>
      <c r="N141" s="269" t="s">
        <v>43</v>
      </c>
      <c r="O141" s="92"/>
      <c r="P141" s="270">
        <f>O141*H141</f>
        <v>0</v>
      </c>
      <c r="Q141" s="270">
        <v>0</v>
      </c>
      <c r="R141" s="270">
        <f>Q141*H141</f>
        <v>0</v>
      </c>
      <c r="S141" s="270">
        <v>0</v>
      </c>
      <c r="T141" s="27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72" t="s">
        <v>180</v>
      </c>
      <c r="AT141" s="272" t="s">
        <v>176</v>
      </c>
      <c r="AU141" s="272" t="s">
        <v>86</v>
      </c>
      <c r="AY141" s="16" t="s">
        <v>174</v>
      </c>
      <c r="BE141" s="144">
        <f>IF(N141="základní",J141,0)</f>
        <v>0</v>
      </c>
      <c r="BF141" s="144">
        <f>IF(N141="snížená",J141,0)</f>
        <v>0</v>
      </c>
      <c r="BG141" s="144">
        <f>IF(N141="zákl. přenesená",J141,0)</f>
        <v>0</v>
      </c>
      <c r="BH141" s="144">
        <f>IF(N141="sníž. přenesená",J141,0)</f>
        <v>0</v>
      </c>
      <c r="BI141" s="144">
        <f>IF(N141="nulová",J141,0)</f>
        <v>0</v>
      </c>
      <c r="BJ141" s="16" t="s">
        <v>86</v>
      </c>
      <c r="BK141" s="144">
        <f>ROUND(I141*H141,2)</f>
        <v>0</v>
      </c>
      <c r="BL141" s="16" t="s">
        <v>180</v>
      </c>
      <c r="BM141" s="272" t="s">
        <v>246</v>
      </c>
    </row>
    <row r="142" spans="1:65" s="2" customFormat="1" ht="21.75" customHeight="1">
      <c r="A142" s="39"/>
      <c r="B142" s="40"/>
      <c r="C142" s="260" t="s">
        <v>203</v>
      </c>
      <c r="D142" s="260" t="s">
        <v>176</v>
      </c>
      <c r="E142" s="261" t="s">
        <v>1659</v>
      </c>
      <c r="F142" s="262" t="s">
        <v>1660</v>
      </c>
      <c r="G142" s="263" t="s">
        <v>297</v>
      </c>
      <c r="H142" s="264">
        <v>2</v>
      </c>
      <c r="I142" s="265"/>
      <c r="J142" s="266">
        <f>ROUND(I142*H142,2)</f>
        <v>0</v>
      </c>
      <c r="K142" s="267"/>
      <c r="L142" s="42"/>
      <c r="M142" s="268" t="s">
        <v>1</v>
      </c>
      <c r="N142" s="269" t="s">
        <v>43</v>
      </c>
      <c r="O142" s="92"/>
      <c r="P142" s="270">
        <f>O142*H142</f>
        <v>0</v>
      </c>
      <c r="Q142" s="270">
        <v>0</v>
      </c>
      <c r="R142" s="270">
        <f>Q142*H142</f>
        <v>0</v>
      </c>
      <c r="S142" s="270">
        <v>0</v>
      </c>
      <c r="T142" s="27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72" t="s">
        <v>180</v>
      </c>
      <c r="AT142" s="272" t="s">
        <v>176</v>
      </c>
      <c r="AU142" s="272" t="s">
        <v>86</v>
      </c>
      <c r="AY142" s="16" t="s">
        <v>174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16" t="s">
        <v>86</v>
      </c>
      <c r="BK142" s="144">
        <f>ROUND(I142*H142,2)</f>
        <v>0</v>
      </c>
      <c r="BL142" s="16" t="s">
        <v>180</v>
      </c>
      <c r="BM142" s="272" t="s">
        <v>256</v>
      </c>
    </row>
    <row r="143" spans="1:63" s="12" customFormat="1" ht="25.9" customHeight="1">
      <c r="A143" s="12"/>
      <c r="B143" s="244"/>
      <c r="C143" s="245"/>
      <c r="D143" s="246" t="s">
        <v>77</v>
      </c>
      <c r="E143" s="247" t="s">
        <v>1438</v>
      </c>
      <c r="F143" s="247" t="s">
        <v>1661</v>
      </c>
      <c r="G143" s="245"/>
      <c r="H143" s="245"/>
      <c r="I143" s="248"/>
      <c r="J143" s="249">
        <f>BK143</f>
        <v>0</v>
      </c>
      <c r="K143" s="245"/>
      <c r="L143" s="250"/>
      <c r="M143" s="251"/>
      <c r="N143" s="252"/>
      <c r="O143" s="252"/>
      <c r="P143" s="253">
        <f>SUM(P144:P149)</f>
        <v>0</v>
      </c>
      <c r="Q143" s="252"/>
      <c r="R143" s="253">
        <f>SUM(R144:R149)</f>
        <v>0</v>
      </c>
      <c r="S143" s="252"/>
      <c r="T143" s="254">
        <f>SUM(T144:T149)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55" t="s">
        <v>86</v>
      </c>
      <c r="AT143" s="256" t="s">
        <v>77</v>
      </c>
      <c r="AU143" s="256" t="s">
        <v>78</v>
      </c>
      <c r="AY143" s="255" t="s">
        <v>174</v>
      </c>
      <c r="BK143" s="257">
        <f>SUM(BK144:BK149)</f>
        <v>0</v>
      </c>
    </row>
    <row r="144" spans="1:65" s="2" customFormat="1" ht="16.5" customHeight="1">
      <c r="A144" s="39"/>
      <c r="B144" s="40"/>
      <c r="C144" s="260" t="s">
        <v>219</v>
      </c>
      <c r="D144" s="260" t="s">
        <v>176</v>
      </c>
      <c r="E144" s="261" t="s">
        <v>1662</v>
      </c>
      <c r="F144" s="262" t="s">
        <v>1663</v>
      </c>
      <c r="G144" s="263" t="s">
        <v>1509</v>
      </c>
      <c r="H144" s="264">
        <v>8</v>
      </c>
      <c r="I144" s="265"/>
      <c r="J144" s="266">
        <f>ROUND(I144*H144,2)</f>
        <v>0</v>
      </c>
      <c r="K144" s="267"/>
      <c r="L144" s="42"/>
      <c r="M144" s="268" t="s">
        <v>1</v>
      </c>
      <c r="N144" s="269" t="s">
        <v>43</v>
      </c>
      <c r="O144" s="92"/>
      <c r="P144" s="270">
        <f>O144*H144</f>
        <v>0</v>
      </c>
      <c r="Q144" s="270">
        <v>0</v>
      </c>
      <c r="R144" s="270">
        <f>Q144*H144</f>
        <v>0</v>
      </c>
      <c r="S144" s="270">
        <v>0</v>
      </c>
      <c r="T144" s="27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72" t="s">
        <v>180</v>
      </c>
      <c r="AT144" s="272" t="s">
        <v>176</v>
      </c>
      <c r="AU144" s="272" t="s">
        <v>86</v>
      </c>
      <c r="AY144" s="16" t="s">
        <v>174</v>
      </c>
      <c r="BE144" s="144">
        <f>IF(N144="základní",J144,0)</f>
        <v>0</v>
      </c>
      <c r="BF144" s="144">
        <f>IF(N144="snížená",J144,0)</f>
        <v>0</v>
      </c>
      <c r="BG144" s="144">
        <f>IF(N144="zákl. přenesená",J144,0)</f>
        <v>0</v>
      </c>
      <c r="BH144" s="144">
        <f>IF(N144="sníž. přenesená",J144,0)</f>
        <v>0</v>
      </c>
      <c r="BI144" s="144">
        <f>IF(N144="nulová",J144,0)</f>
        <v>0</v>
      </c>
      <c r="BJ144" s="16" t="s">
        <v>86</v>
      </c>
      <c r="BK144" s="144">
        <f>ROUND(I144*H144,2)</f>
        <v>0</v>
      </c>
      <c r="BL144" s="16" t="s">
        <v>180</v>
      </c>
      <c r="BM144" s="272" t="s">
        <v>266</v>
      </c>
    </row>
    <row r="145" spans="1:65" s="2" customFormat="1" ht="16.5" customHeight="1">
      <c r="A145" s="39"/>
      <c r="B145" s="40"/>
      <c r="C145" s="260" t="s">
        <v>223</v>
      </c>
      <c r="D145" s="260" t="s">
        <v>176</v>
      </c>
      <c r="E145" s="261" t="s">
        <v>1664</v>
      </c>
      <c r="F145" s="262" t="s">
        <v>1665</v>
      </c>
      <c r="G145" s="263" t="s">
        <v>1509</v>
      </c>
      <c r="H145" s="264">
        <v>9</v>
      </c>
      <c r="I145" s="265"/>
      <c r="J145" s="266">
        <f>ROUND(I145*H145,2)</f>
        <v>0</v>
      </c>
      <c r="K145" s="267"/>
      <c r="L145" s="42"/>
      <c r="M145" s="268" t="s">
        <v>1</v>
      </c>
      <c r="N145" s="269" t="s">
        <v>43</v>
      </c>
      <c r="O145" s="92"/>
      <c r="P145" s="270">
        <f>O145*H145</f>
        <v>0</v>
      </c>
      <c r="Q145" s="270">
        <v>0</v>
      </c>
      <c r="R145" s="270">
        <f>Q145*H145</f>
        <v>0</v>
      </c>
      <c r="S145" s="270">
        <v>0</v>
      </c>
      <c r="T145" s="27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72" t="s">
        <v>180</v>
      </c>
      <c r="AT145" s="272" t="s">
        <v>176</v>
      </c>
      <c r="AU145" s="272" t="s">
        <v>86</v>
      </c>
      <c r="AY145" s="16" t="s">
        <v>174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16" t="s">
        <v>86</v>
      </c>
      <c r="BK145" s="144">
        <f>ROUND(I145*H145,2)</f>
        <v>0</v>
      </c>
      <c r="BL145" s="16" t="s">
        <v>180</v>
      </c>
      <c r="BM145" s="272" t="s">
        <v>276</v>
      </c>
    </row>
    <row r="146" spans="1:65" s="2" customFormat="1" ht="16.5" customHeight="1">
      <c r="A146" s="39"/>
      <c r="B146" s="40"/>
      <c r="C146" s="260" t="s">
        <v>229</v>
      </c>
      <c r="D146" s="260" t="s">
        <v>176</v>
      </c>
      <c r="E146" s="261" t="s">
        <v>1666</v>
      </c>
      <c r="F146" s="262" t="s">
        <v>1667</v>
      </c>
      <c r="G146" s="263" t="s">
        <v>297</v>
      </c>
      <c r="H146" s="264">
        <v>20</v>
      </c>
      <c r="I146" s="265"/>
      <c r="J146" s="266">
        <f>ROUND(I146*H146,2)</f>
        <v>0</v>
      </c>
      <c r="K146" s="267"/>
      <c r="L146" s="42"/>
      <c r="M146" s="268" t="s">
        <v>1</v>
      </c>
      <c r="N146" s="269" t="s">
        <v>43</v>
      </c>
      <c r="O146" s="92"/>
      <c r="P146" s="270">
        <f>O146*H146</f>
        <v>0</v>
      </c>
      <c r="Q146" s="270">
        <v>0</v>
      </c>
      <c r="R146" s="270">
        <f>Q146*H146</f>
        <v>0</v>
      </c>
      <c r="S146" s="270">
        <v>0</v>
      </c>
      <c r="T146" s="27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72" t="s">
        <v>180</v>
      </c>
      <c r="AT146" s="272" t="s">
        <v>176</v>
      </c>
      <c r="AU146" s="272" t="s">
        <v>86</v>
      </c>
      <c r="AY146" s="16" t="s">
        <v>174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6" t="s">
        <v>86</v>
      </c>
      <c r="BK146" s="144">
        <f>ROUND(I146*H146,2)</f>
        <v>0</v>
      </c>
      <c r="BL146" s="16" t="s">
        <v>180</v>
      </c>
      <c r="BM146" s="272" t="s">
        <v>285</v>
      </c>
    </row>
    <row r="147" spans="1:65" s="2" customFormat="1" ht="16.5" customHeight="1">
      <c r="A147" s="39"/>
      <c r="B147" s="40"/>
      <c r="C147" s="260" t="s">
        <v>236</v>
      </c>
      <c r="D147" s="260" t="s">
        <v>176</v>
      </c>
      <c r="E147" s="261" t="s">
        <v>1668</v>
      </c>
      <c r="F147" s="262" t="s">
        <v>1669</v>
      </c>
      <c r="G147" s="263" t="s">
        <v>297</v>
      </c>
      <c r="H147" s="264">
        <v>5</v>
      </c>
      <c r="I147" s="265"/>
      <c r="J147" s="266">
        <f>ROUND(I147*H147,2)</f>
        <v>0</v>
      </c>
      <c r="K147" s="267"/>
      <c r="L147" s="42"/>
      <c r="M147" s="268" t="s">
        <v>1</v>
      </c>
      <c r="N147" s="269" t="s">
        <v>43</v>
      </c>
      <c r="O147" s="92"/>
      <c r="P147" s="270">
        <f>O147*H147</f>
        <v>0</v>
      </c>
      <c r="Q147" s="270">
        <v>0</v>
      </c>
      <c r="R147" s="270">
        <f>Q147*H147</f>
        <v>0</v>
      </c>
      <c r="S147" s="270">
        <v>0</v>
      </c>
      <c r="T147" s="27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72" t="s">
        <v>180</v>
      </c>
      <c r="AT147" s="272" t="s">
        <v>176</v>
      </c>
      <c r="AU147" s="272" t="s">
        <v>86</v>
      </c>
      <c r="AY147" s="16" t="s">
        <v>174</v>
      </c>
      <c r="BE147" s="144">
        <f>IF(N147="základní",J147,0)</f>
        <v>0</v>
      </c>
      <c r="BF147" s="144">
        <f>IF(N147="snížená",J147,0)</f>
        <v>0</v>
      </c>
      <c r="BG147" s="144">
        <f>IF(N147="zákl. přenesená",J147,0)</f>
        <v>0</v>
      </c>
      <c r="BH147" s="144">
        <f>IF(N147="sníž. přenesená",J147,0)</f>
        <v>0</v>
      </c>
      <c r="BI147" s="144">
        <f>IF(N147="nulová",J147,0)</f>
        <v>0</v>
      </c>
      <c r="BJ147" s="16" t="s">
        <v>86</v>
      </c>
      <c r="BK147" s="144">
        <f>ROUND(I147*H147,2)</f>
        <v>0</v>
      </c>
      <c r="BL147" s="16" t="s">
        <v>180</v>
      </c>
      <c r="BM147" s="272" t="s">
        <v>294</v>
      </c>
    </row>
    <row r="148" spans="1:65" s="2" customFormat="1" ht="16.5" customHeight="1">
      <c r="A148" s="39"/>
      <c r="B148" s="40"/>
      <c r="C148" s="260" t="s">
        <v>241</v>
      </c>
      <c r="D148" s="260" t="s">
        <v>176</v>
      </c>
      <c r="E148" s="261" t="s">
        <v>1670</v>
      </c>
      <c r="F148" s="262" t="s">
        <v>1671</v>
      </c>
      <c r="G148" s="263" t="s">
        <v>297</v>
      </c>
      <c r="H148" s="264">
        <v>4</v>
      </c>
      <c r="I148" s="265"/>
      <c r="J148" s="266">
        <f>ROUND(I148*H148,2)</f>
        <v>0</v>
      </c>
      <c r="K148" s="267"/>
      <c r="L148" s="42"/>
      <c r="M148" s="268" t="s">
        <v>1</v>
      </c>
      <c r="N148" s="269" t="s">
        <v>43</v>
      </c>
      <c r="O148" s="92"/>
      <c r="P148" s="270">
        <f>O148*H148</f>
        <v>0</v>
      </c>
      <c r="Q148" s="270">
        <v>0</v>
      </c>
      <c r="R148" s="270">
        <f>Q148*H148</f>
        <v>0</v>
      </c>
      <c r="S148" s="270">
        <v>0</v>
      </c>
      <c r="T148" s="27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72" t="s">
        <v>180</v>
      </c>
      <c r="AT148" s="272" t="s">
        <v>176</v>
      </c>
      <c r="AU148" s="272" t="s">
        <v>86</v>
      </c>
      <c r="AY148" s="16" t="s">
        <v>174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16" t="s">
        <v>86</v>
      </c>
      <c r="BK148" s="144">
        <f>ROUND(I148*H148,2)</f>
        <v>0</v>
      </c>
      <c r="BL148" s="16" t="s">
        <v>180</v>
      </c>
      <c r="BM148" s="272" t="s">
        <v>306</v>
      </c>
    </row>
    <row r="149" spans="1:65" s="2" customFormat="1" ht="16.5" customHeight="1">
      <c r="A149" s="39"/>
      <c r="B149" s="40"/>
      <c r="C149" s="260" t="s">
        <v>246</v>
      </c>
      <c r="D149" s="260" t="s">
        <v>176</v>
      </c>
      <c r="E149" s="261" t="s">
        <v>1672</v>
      </c>
      <c r="F149" s="262" t="s">
        <v>1673</v>
      </c>
      <c r="G149" s="263" t="s">
        <v>297</v>
      </c>
      <c r="H149" s="264">
        <v>1</v>
      </c>
      <c r="I149" s="265"/>
      <c r="J149" s="266">
        <f>ROUND(I149*H149,2)</f>
        <v>0</v>
      </c>
      <c r="K149" s="267"/>
      <c r="L149" s="42"/>
      <c r="M149" s="268" t="s">
        <v>1</v>
      </c>
      <c r="N149" s="269" t="s">
        <v>43</v>
      </c>
      <c r="O149" s="92"/>
      <c r="P149" s="270">
        <f>O149*H149</f>
        <v>0</v>
      </c>
      <c r="Q149" s="270">
        <v>0</v>
      </c>
      <c r="R149" s="270">
        <f>Q149*H149</f>
        <v>0</v>
      </c>
      <c r="S149" s="270">
        <v>0</v>
      </c>
      <c r="T149" s="27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72" t="s">
        <v>180</v>
      </c>
      <c r="AT149" s="272" t="s">
        <v>176</v>
      </c>
      <c r="AU149" s="272" t="s">
        <v>86</v>
      </c>
      <c r="AY149" s="16" t="s">
        <v>174</v>
      </c>
      <c r="BE149" s="144">
        <f>IF(N149="základní",J149,0)</f>
        <v>0</v>
      </c>
      <c r="BF149" s="144">
        <f>IF(N149="snížená",J149,0)</f>
        <v>0</v>
      </c>
      <c r="BG149" s="144">
        <f>IF(N149="zákl. přenesená",J149,0)</f>
        <v>0</v>
      </c>
      <c r="BH149" s="144">
        <f>IF(N149="sníž. přenesená",J149,0)</f>
        <v>0</v>
      </c>
      <c r="BI149" s="144">
        <f>IF(N149="nulová",J149,0)</f>
        <v>0</v>
      </c>
      <c r="BJ149" s="16" t="s">
        <v>86</v>
      </c>
      <c r="BK149" s="144">
        <f>ROUND(I149*H149,2)</f>
        <v>0</v>
      </c>
      <c r="BL149" s="16" t="s">
        <v>180</v>
      </c>
      <c r="BM149" s="272" t="s">
        <v>315</v>
      </c>
    </row>
    <row r="150" spans="1:63" s="12" customFormat="1" ht="25.9" customHeight="1">
      <c r="A150" s="12"/>
      <c r="B150" s="244"/>
      <c r="C150" s="245"/>
      <c r="D150" s="246" t="s">
        <v>77</v>
      </c>
      <c r="E150" s="247" t="s">
        <v>1455</v>
      </c>
      <c r="F150" s="247" t="s">
        <v>1674</v>
      </c>
      <c r="G150" s="245"/>
      <c r="H150" s="245"/>
      <c r="I150" s="248"/>
      <c r="J150" s="249">
        <f>BK150</f>
        <v>0</v>
      </c>
      <c r="K150" s="245"/>
      <c r="L150" s="250"/>
      <c r="M150" s="251"/>
      <c r="N150" s="252"/>
      <c r="O150" s="252"/>
      <c r="P150" s="253">
        <f>P151</f>
        <v>0</v>
      </c>
      <c r="Q150" s="252"/>
      <c r="R150" s="253">
        <f>R151</f>
        <v>0</v>
      </c>
      <c r="S150" s="252"/>
      <c r="T150" s="254">
        <f>T151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55" t="s">
        <v>86</v>
      </c>
      <c r="AT150" s="256" t="s">
        <v>77</v>
      </c>
      <c r="AU150" s="256" t="s">
        <v>78</v>
      </c>
      <c r="AY150" s="255" t="s">
        <v>174</v>
      </c>
      <c r="BK150" s="257">
        <f>BK151</f>
        <v>0</v>
      </c>
    </row>
    <row r="151" spans="1:65" s="2" customFormat="1" ht="16.5" customHeight="1">
      <c r="A151" s="39"/>
      <c r="B151" s="40"/>
      <c r="C151" s="260" t="s">
        <v>8</v>
      </c>
      <c r="D151" s="260" t="s">
        <v>176</v>
      </c>
      <c r="E151" s="261" t="s">
        <v>1675</v>
      </c>
      <c r="F151" s="262" t="s">
        <v>1676</v>
      </c>
      <c r="G151" s="263" t="s">
        <v>1509</v>
      </c>
      <c r="H151" s="264">
        <v>40</v>
      </c>
      <c r="I151" s="265"/>
      <c r="J151" s="266">
        <f>ROUND(I151*H151,2)</f>
        <v>0</v>
      </c>
      <c r="K151" s="267"/>
      <c r="L151" s="42"/>
      <c r="M151" s="268" t="s">
        <v>1</v>
      </c>
      <c r="N151" s="269" t="s">
        <v>43</v>
      </c>
      <c r="O151" s="92"/>
      <c r="P151" s="270">
        <f>O151*H151</f>
        <v>0</v>
      </c>
      <c r="Q151" s="270">
        <v>0</v>
      </c>
      <c r="R151" s="270">
        <f>Q151*H151</f>
        <v>0</v>
      </c>
      <c r="S151" s="270">
        <v>0</v>
      </c>
      <c r="T151" s="27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72" t="s">
        <v>180</v>
      </c>
      <c r="AT151" s="272" t="s">
        <v>176</v>
      </c>
      <c r="AU151" s="272" t="s">
        <v>86</v>
      </c>
      <c r="AY151" s="16" t="s">
        <v>174</v>
      </c>
      <c r="BE151" s="144">
        <f>IF(N151="základní",J151,0)</f>
        <v>0</v>
      </c>
      <c r="BF151" s="144">
        <f>IF(N151="snížená",J151,0)</f>
        <v>0</v>
      </c>
      <c r="BG151" s="144">
        <f>IF(N151="zákl. přenesená",J151,0)</f>
        <v>0</v>
      </c>
      <c r="BH151" s="144">
        <f>IF(N151="sníž. přenesená",J151,0)</f>
        <v>0</v>
      </c>
      <c r="BI151" s="144">
        <f>IF(N151="nulová",J151,0)</f>
        <v>0</v>
      </c>
      <c r="BJ151" s="16" t="s">
        <v>86</v>
      </c>
      <c r="BK151" s="144">
        <f>ROUND(I151*H151,2)</f>
        <v>0</v>
      </c>
      <c r="BL151" s="16" t="s">
        <v>180</v>
      </c>
      <c r="BM151" s="272" t="s">
        <v>324</v>
      </c>
    </row>
    <row r="152" spans="1:63" s="12" customFormat="1" ht="25.9" customHeight="1">
      <c r="A152" s="12"/>
      <c r="B152" s="244"/>
      <c r="C152" s="245"/>
      <c r="D152" s="246" t="s">
        <v>77</v>
      </c>
      <c r="E152" s="247" t="s">
        <v>1471</v>
      </c>
      <c r="F152" s="247" t="s">
        <v>1545</v>
      </c>
      <c r="G152" s="245"/>
      <c r="H152" s="245"/>
      <c r="I152" s="248"/>
      <c r="J152" s="249">
        <f>BK152</f>
        <v>0</v>
      </c>
      <c r="K152" s="245"/>
      <c r="L152" s="250"/>
      <c r="M152" s="251"/>
      <c r="N152" s="252"/>
      <c r="O152" s="252"/>
      <c r="P152" s="253">
        <f>SUM(P153:P160)</f>
        <v>0</v>
      </c>
      <c r="Q152" s="252"/>
      <c r="R152" s="253">
        <f>SUM(R153:R160)</f>
        <v>0</v>
      </c>
      <c r="S152" s="252"/>
      <c r="T152" s="254">
        <f>SUM(T153:T160)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55" t="s">
        <v>86</v>
      </c>
      <c r="AT152" s="256" t="s">
        <v>77</v>
      </c>
      <c r="AU152" s="256" t="s">
        <v>78</v>
      </c>
      <c r="AY152" s="255" t="s">
        <v>174</v>
      </c>
      <c r="BK152" s="257">
        <f>SUM(BK153:BK160)</f>
        <v>0</v>
      </c>
    </row>
    <row r="153" spans="1:65" s="2" customFormat="1" ht="21.75" customHeight="1">
      <c r="A153" s="39"/>
      <c r="B153" s="40"/>
      <c r="C153" s="260" t="s">
        <v>256</v>
      </c>
      <c r="D153" s="260" t="s">
        <v>176</v>
      </c>
      <c r="E153" s="261" t="s">
        <v>1677</v>
      </c>
      <c r="F153" s="262" t="s">
        <v>1678</v>
      </c>
      <c r="G153" s="263" t="s">
        <v>297</v>
      </c>
      <c r="H153" s="264">
        <v>2</v>
      </c>
      <c r="I153" s="265"/>
      <c r="J153" s="266">
        <f>ROUND(I153*H153,2)</f>
        <v>0</v>
      </c>
      <c r="K153" s="267"/>
      <c r="L153" s="42"/>
      <c r="M153" s="268" t="s">
        <v>1</v>
      </c>
      <c r="N153" s="269" t="s">
        <v>43</v>
      </c>
      <c r="O153" s="92"/>
      <c r="P153" s="270">
        <f>O153*H153</f>
        <v>0</v>
      </c>
      <c r="Q153" s="270">
        <v>0</v>
      </c>
      <c r="R153" s="270">
        <f>Q153*H153</f>
        <v>0</v>
      </c>
      <c r="S153" s="270">
        <v>0</v>
      </c>
      <c r="T153" s="27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72" t="s">
        <v>180</v>
      </c>
      <c r="AT153" s="272" t="s">
        <v>176</v>
      </c>
      <c r="AU153" s="272" t="s">
        <v>86</v>
      </c>
      <c r="AY153" s="16" t="s">
        <v>174</v>
      </c>
      <c r="BE153" s="144">
        <f>IF(N153="základní",J153,0)</f>
        <v>0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16" t="s">
        <v>86</v>
      </c>
      <c r="BK153" s="144">
        <f>ROUND(I153*H153,2)</f>
        <v>0</v>
      </c>
      <c r="BL153" s="16" t="s">
        <v>180</v>
      </c>
      <c r="BM153" s="272" t="s">
        <v>335</v>
      </c>
    </row>
    <row r="154" spans="1:65" s="2" customFormat="1" ht="16.5" customHeight="1">
      <c r="A154" s="39"/>
      <c r="B154" s="40"/>
      <c r="C154" s="260" t="s">
        <v>261</v>
      </c>
      <c r="D154" s="260" t="s">
        <v>176</v>
      </c>
      <c r="E154" s="261" t="s">
        <v>1679</v>
      </c>
      <c r="F154" s="262" t="s">
        <v>1680</v>
      </c>
      <c r="G154" s="263" t="s">
        <v>297</v>
      </c>
      <c r="H154" s="264">
        <v>2</v>
      </c>
      <c r="I154" s="265"/>
      <c r="J154" s="266">
        <f>ROUND(I154*H154,2)</f>
        <v>0</v>
      </c>
      <c r="K154" s="267"/>
      <c r="L154" s="42"/>
      <c r="M154" s="268" t="s">
        <v>1</v>
      </c>
      <c r="N154" s="269" t="s">
        <v>43</v>
      </c>
      <c r="O154" s="92"/>
      <c r="P154" s="270">
        <f>O154*H154</f>
        <v>0</v>
      </c>
      <c r="Q154" s="270">
        <v>0</v>
      </c>
      <c r="R154" s="270">
        <f>Q154*H154</f>
        <v>0</v>
      </c>
      <c r="S154" s="270">
        <v>0</v>
      </c>
      <c r="T154" s="27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72" t="s">
        <v>180</v>
      </c>
      <c r="AT154" s="272" t="s">
        <v>176</v>
      </c>
      <c r="AU154" s="272" t="s">
        <v>86</v>
      </c>
      <c r="AY154" s="16" t="s">
        <v>174</v>
      </c>
      <c r="BE154" s="144">
        <f>IF(N154="základní",J154,0)</f>
        <v>0</v>
      </c>
      <c r="BF154" s="144">
        <f>IF(N154="snížená",J154,0)</f>
        <v>0</v>
      </c>
      <c r="BG154" s="144">
        <f>IF(N154="zákl. přenesená",J154,0)</f>
        <v>0</v>
      </c>
      <c r="BH154" s="144">
        <f>IF(N154="sníž. přenesená",J154,0)</f>
        <v>0</v>
      </c>
      <c r="BI154" s="144">
        <f>IF(N154="nulová",J154,0)</f>
        <v>0</v>
      </c>
      <c r="BJ154" s="16" t="s">
        <v>86</v>
      </c>
      <c r="BK154" s="144">
        <f>ROUND(I154*H154,2)</f>
        <v>0</v>
      </c>
      <c r="BL154" s="16" t="s">
        <v>180</v>
      </c>
      <c r="BM154" s="272" t="s">
        <v>347</v>
      </c>
    </row>
    <row r="155" spans="1:65" s="2" customFormat="1" ht="16.5" customHeight="1">
      <c r="A155" s="39"/>
      <c r="B155" s="40"/>
      <c r="C155" s="260" t="s">
        <v>266</v>
      </c>
      <c r="D155" s="260" t="s">
        <v>176</v>
      </c>
      <c r="E155" s="261" t="s">
        <v>1681</v>
      </c>
      <c r="F155" s="262" t="s">
        <v>1682</v>
      </c>
      <c r="G155" s="263" t="s">
        <v>297</v>
      </c>
      <c r="H155" s="264">
        <v>1</v>
      </c>
      <c r="I155" s="265"/>
      <c r="J155" s="266">
        <f>ROUND(I155*H155,2)</f>
        <v>0</v>
      </c>
      <c r="K155" s="267"/>
      <c r="L155" s="42"/>
      <c r="M155" s="268" t="s">
        <v>1</v>
      </c>
      <c r="N155" s="269" t="s">
        <v>43</v>
      </c>
      <c r="O155" s="92"/>
      <c r="P155" s="270">
        <f>O155*H155</f>
        <v>0</v>
      </c>
      <c r="Q155" s="270">
        <v>0</v>
      </c>
      <c r="R155" s="270">
        <f>Q155*H155</f>
        <v>0</v>
      </c>
      <c r="S155" s="270">
        <v>0</v>
      </c>
      <c r="T155" s="27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72" t="s">
        <v>180</v>
      </c>
      <c r="AT155" s="272" t="s">
        <v>176</v>
      </c>
      <c r="AU155" s="272" t="s">
        <v>86</v>
      </c>
      <c r="AY155" s="16" t="s">
        <v>174</v>
      </c>
      <c r="BE155" s="144">
        <f>IF(N155="základní",J155,0)</f>
        <v>0</v>
      </c>
      <c r="BF155" s="144">
        <f>IF(N155="snížená",J155,0)</f>
        <v>0</v>
      </c>
      <c r="BG155" s="144">
        <f>IF(N155="zákl. přenesená",J155,0)</f>
        <v>0</v>
      </c>
      <c r="BH155" s="144">
        <f>IF(N155="sníž. přenesená",J155,0)</f>
        <v>0</v>
      </c>
      <c r="BI155" s="144">
        <f>IF(N155="nulová",J155,0)</f>
        <v>0</v>
      </c>
      <c r="BJ155" s="16" t="s">
        <v>86</v>
      </c>
      <c r="BK155" s="144">
        <f>ROUND(I155*H155,2)</f>
        <v>0</v>
      </c>
      <c r="BL155" s="16" t="s">
        <v>180</v>
      </c>
      <c r="BM155" s="272" t="s">
        <v>356</v>
      </c>
    </row>
    <row r="156" spans="1:65" s="2" customFormat="1" ht="16.5" customHeight="1">
      <c r="A156" s="39"/>
      <c r="B156" s="40"/>
      <c r="C156" s="260" t="s">
        <v>271</v>
      </c>
      <c r="D156" s="260" t="s">
        <v>176</v>
      </c>
      <c r="E156" s="261" t="s">
        <v>1683</v>
      </c>
      <c r="F156" s="262" t="s">
        <v>1684</v>
      </c>
      <c r="G156" s="263" t="s">
        <v>297</v>
      </c>
      <c r="H156" s="264">
        <v>3</v>
      </c>
      <c r="I156" s="265"/>
      <c r="J156" s="266">
        <f>ROUND(I156*H156,2)</f>
        <v>0</v>
      </c>
      <c r="K156" s="267"/>
      <c r="L156" s="42"/>
      <c r="M156" s="268" t="s">
        <v>1</v>
      </c>
      <c r="N156" s="269" t="s">
        <v>43</v>
      </c>
      <c r="O156" s="92"/>
      <c r="P156" s="270">
        <f>O156*H156</f>
        <v>0</v>
      </c>
      <c r="Q156" s="270">
        <v>0</v>
      </c>
      <c r="R156" s="270">
        <f>Q156*H156</f>
        <v>0</v>
      </c>
      <c r="S156" s="270">
        <v>0</v>
      </c>
      <c r="T156" s="27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72" t="s">
        <v>180</v>
      </c>
      <c r="AT156" s="272" t="s">
        <v>176</v>
      </c>
      <c r="AU156" s="272" t="s">
        <v>86</v>
      </c>
      <c r="AY156" s="16" t="s">
        <v>174</v>
      </c>
      <c r="BE156" s="144">
        <f>IF(N156="základní",J156,0)</f>
        <v>0</v>
      </c>
      <c r="BF156" s="144">
        <f>IF(N156="snížená",J156,0)</f>
        <v>0</v>
      </c>
      <c r="BG156" s="144">
        <f>IF(N156="zákl. přenesená",J156,0)</f>
        <v>0</v>
      </c>
      <c r="BH156" s="144">
        <f>IF(N156="sníž. přenesená",J156,0)</f>
        <v>0</v>
      </c>
      <c r="BI156" s="144">
        <f>IF(N156="nulová",J156,0)</f>
        <v>0</v>
      </c>
      <c r="BJ156" s="16" t="s">
        <v>86</v>
      </c>
      <c r="BK156" s="144">
        <f>ROUND(I156*H156,2)</f>
        <v>0</v>
      </c>
      <c r="BL156" s="16" t="s">
        <v>180</v>
      </c>
      <c r="BM156" s="272" t="s">
        <v>368</v>
      </c>
    </row>
    <row r="157" spans="1:65" s="2" customFormat="1" ht="16.5" customHeight="1">
      <c r="A157" s="39"/>
      <c r="B157" s="40"/>
      <c r="C157" s="260" t="s">
        <v>276</v>
      </c>
      <c r="D157" s="260" t="s">
        <v>176</v>
      </c>
      <c r="E157" s="261" t="s">
        <v>1685</v>
      </c>
      <c r="F157" s="262" t="s">
        <v>1686</v>
      </c>
      <c r="G157" s="263" t="s">
        <v>297</v>
      </c>
      <c r="H157" s="264">
        <v>1</v>
      </c>
      <c r="I157" s="265"/>
      <c r="J157" s="266">
        <f>ROUND(I157*H157,2)</f>
        <v>0</v>
      </c>
      <c r="K157" s="267"/>
      <c r="L157" s="42"/>
      <c r="M157" s="268" t="s">
        <v>1</v>
      </c>
      <c r="N157" s="269" t="s">
        <v>43</v>
      </c>
      <c r="O157" s="92"/>
      <c r="P157" s="270">
        <f>O157*H157</f>
        <v>0</v>
      </c>
      <c r="Q157" s="270">
        <v>0</v>
      </c>
      <c r="R157" s="270">
        <f>Q157*H157</f>
        <v>0</v>
      </c>
      <c r="S157" s="270">
        <v>0</v>
      </c>
      <c r="T157" s="27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72" t="s">
        <v>180</v>
      </c>
      <c r="AT157" s="272" t="s">
        <v>176</v>
      </c>
      <c r="AU157" s="272" t="s">
        <v>86</v>
      </c>
      <c r="AY157" s="16" t="s">
        <v>174</v>
      </c>
      <c r="BE157" s="144">
        <f>IF(N157="základní",J157,0)</f>
        <v>0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16" t="s">
        <v>86</v>
      </c>
      <c r="BK157" s="144">
        <f>ROUND(I157*H157,2)</f>
        <v>0</v>
      </c>
      <c r="BL157" s="16" t="s">
        <v>180</v>
      </c>
      <c r="BM157" s="272" t="s">
        <v>380</v>
      </c>
    </row>
    <row r="158" spans="1:65" s="2" customFormat="1" ht="16.5" customHeight="1">
      <c r="A158" s="39"/>
      <c r="B158" s="40"/>
      <c r="C158" s="260" t="s">
        <v>7</v>
      </c>
      <c r="D158" s="260" t="s">
        <v>176</v>
      </c>
      <c r="E158" s="261" t="s">
        <v>1687</v>
      </c>
      <c r="F158" s="262" t="s">
        <v>1688</v>
      </c>
      <c r="G158" s="263" t="s">
        <v>297</v>
      </c>
      <c r="H158" s="264">
        <v>1</v>
      </c>
      <c r="I158" s="265"/>
      <c r="J158" s="266">
        <f>ROUND(I158*H158,2)</f>
        <v>0</v>
      </c>
      <c r="K158" s="267"/>
      <c r="L158" s="42"/>
      <c r="M158" s="268" t="s">
        <v>1</v>
      </c>
      <c r="N158" s="269" t="s">
        <v>43</v>
      </c>
      <c r="O158" s="92"/>
      <c r="P158" s="270">
        <f>O158*H158</f>
        <v>0</v>
      </c>
      <c r="Q158" s="270">
        <v>0</v>
      </c>
      <c r="R158" s="270">
        <f>Q158*H158</f>
        <v>0</v>
      </c>
      <c r="S158" s="270">
        <v>0</v>
      </c>
      <c r="T158" s="27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72" t="s">
        <v>180</v>
      </c>
      <c r="AT158" s="272" t="s">
        <v>176</v>
      </c>
      <c r="AU158" s="272" t="s">
        <v>86</v>
      </c>
      <c r="AY158" s="16" t="s">
        <v>174</v>
      </c>
      <c r="BE158" s="144">
        <f>IF(N158="základní",J158,0)</f>
        <v>0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16" t="s">
        <v>86</v>
      </c>
      <c r="BK158" s="144">
        <f>ROUND(I158*H158,2)</f>
        <v>0</v>
      </c>
      <c r="BL158" s="16" t="s">
        <v>180</v>
      </c>
      <c r="BM158" s="272" t="s">
        <v>390</v>
      </c>
    </row>
    <row r="159" spans="1:65" s="2" customFormat="1" ht="16.5" customHeight="1">
      <c r="A159" s="39"/>
      <c r="B159" s="40"/>
      <c r="C159" s="260" t="s">
        <v>285</v>
      </c>
      <c r="D159" s="260" t="s">
        <v>176</v>
      </c>
      <c r="E159" s="261" t="s">
        <v>1689</v>
      </c>
      <c r="F159" s="262" t="s">
        <v>1690</v>
      </c>
      <c r="G159" s="263" t="s">
        <v>297</v>
      </c>
      <c r="H159" s="264">
        <v>10</v>
      </c>
      <c r="I159" s="265"/>
      <c r="J159" s="266">
        <f>ROUND(I159*H159,2)</f>
        <v>0</v>
      </c>
      <c r="K159" s="267"/>
      <c r="L159" s="42"/>
      <c r="M159" s="268" t="s">
        <v>1</v>
      </c>
      <c r="N159" s="269" t="s">
        <v>43</v>
      </c>
      <c r="O159" s="92"/>
      <c r="P159" s="270">
        <f>O159*H159</f>
        <v>0</v>
      </c>
      <c r="Q159" s="270">
        <v>0</v>
      </c>
      <c r="R159" s="270">
        <f>Q159*H159</f>
        <v>0</v>
      </c>
      <c r="S159" s="270">
        <v>0</v>
      </c>
      <c r="T159" s="27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72" t="s">
        <v>180</v>
      </c>
      <c r="AT159" s="272" t="s">
        <v>176</v>
      </c>
      <c r="AU159" s="272" t="s">
        <v>86</v>
      </c>
      <c r="AY159" s="16" t="s">
        <v>174</v>
      </c>
      <c r="BE159" s="144">
        <f>IF(N159="základní",J159,0)</f>
        <v>0</v>
      </c>
      <c r="BF159" s="144">
        <f>IF(N159="snížená",J159,0)</f>
        <v>0</v>
      </c>
      <c r="BG159" s="144">
        <f>IF(N159="zákl. přenesená",J159,0)</f>
        <v>0</v>
      </c>
      <c r="BH159" s="144">
        <f>IF(N159="sníž. přenesená",J159,0)</f>
        <v>0</v>
      </c>
      <c r="BI159" s="144">
        <f>IF(N159="nulová",J159,0)</f>
        <v>0</v>
      </c>
      <c r="BJ159" s="16" t="s">
        <v>86</v>
      </c>
      <c r="BK159" s="144">
        <f>ROUND(I159*H159,2)</f>
        <v>0</v>
      </c>
      <c r="BL159" s="16" t="s">
        <v>180</v>
      </c>
      <c r="BM159" s="272" t="s">
        <v>399</v>
      </c>
    </row>
    <row r="160" spans="1:65" s="2" customFormat="1" ht="16.5" customHeight="1">
      <c r="A160" s="39"/>
      <c r="B160" s="40"/>
      <c r="C160" s="260" t="s">
        <v>290</v>
      </c>
      <c r="D160" s="260" t="s">
        <v>176</v>
      </c>
      <c r="E160" s="261" t="s">
        <v>1691</v>
      </c>
      <c r="F160" s="262" t="s">
        <v>1692</v>
      </c>
      <c r="G160" s="263" t="s">
        <v>297</v>
      </c>
      <c r="H160" s="264">
        <v>4</v>
      </c>
      <c r="I160" s="265"/>
      <c r="J160" s="266">
        <f>ROUND(I160*H160,2)</f>
        <v>0</v>
      </c>
      <c r="K160" s="267"/>
      <c r="L160" s="42"/>
      <c r="M160" s="268" t="s">
        <v>1</v>
      </c>
      <c r="N160" s="269" t="s">
        <v>43</v>
      </c>
      <c r="O160" s="92"/>
      <c r="P160" s="270">
        <f>O160*H160</f>
        <v>0</v>
      </c>
      <c r="Q160" s="270">
        <v>0</v>
      </c>
      <c r="R160" s="270">
        <f>Q160*H160</f>
        <v>0</v>
      </c>
      <c r="S160" s="270">
        <v>0</v>
      </c>
      <c r="T160" s="27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72" t="s">
        <v>180</v>
      </c>
      <c r="AT160" s="272" t="s">
        <v>176</v>
      </c>
      <c r="AU160" s="272" t="s">
        <v>86</v>
      </c>
      <c r="AY160" s="16" t="s">
        <v>174</v>
      </c>
      <c r="BE160" s="144">
        <f>IF(N160="základní",J160,0)</f>
        <v>0</v>
      </c>
      <c r="BF160" s="144">
        <f>IF(N160="snížená",J160,0)</f>
        <v>0</v>
      </c>
      <c r="BG160" s="144">
        <f>IF(N160="zákl. přenesená",J160,0)</f>
        <v>0</v>
      </c>
      <c r="BH160" s="144">
        <f>IF(N160="sníž. přenesená",J160,0)</f>
        <v>0</v>
      </c>
      <c r="BI160" s="144">
        <f>IF(N160="nulová",J160,0)</f>
        <v>0</v>
      </c>
      <c r="BJ160" s="16" t="s">
        <v>86</v>
      </c>
      <c r="BK160" s="144">
        <f>ROUND(I160*H160,2)</f>
        <v>0</v>
      </c>
      <c r="BL160" s="16" t="s">
        <v>180</v>
      </c>
      <c r="BM160" s="272" t="s">
        <v>411</v>
      </c>
    </row>
    <row r="161" spans="1:63" s="12" customFormat="1" ht="25.9" customHeight="1">
      <c r="A161" s="12"/>
      <c r="B161" s="244"/>
      <c r="C161" s="245"/>
      <c r="D161" s="246" t="s">
        <v>77</v>
      </c>
      <c r="E161" s="247" t="s">
        <v>1538</v>
      </c>
      <c r="F161" s="247" t="s">
        <v>1693</v>
      </c>
      <c r="G161" s="245"/>
      <c r="H161" s="245"/>
      <c r="I161" s="248"/>
      <c r="J161" s="249">
        <f>BK161</f>
        <v>0</v>
      </c>
      <c r="K161" s="245"/>
      <c r="L161" s="250"/>
      <c r="M161" s="251"/>
      <c r="N161" s="252"/>
      <c r="O161" s="252"/>
      <c r="P161" s="253">
        <f>SUM(P162:P165)</f>
        <v>0</v>
      </c>
      <c r="Q161" s="252"/>
      <c r="R161" s="253">
        <f>SUM(R162:R165)</f>
        <v>0</v>
      </c>
      <c r="S161" s="252"/>
      <c r="T161" s="254">
        <f>SUM(T162:T165)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55" t="s">
        <v>86</v>
      </c>
      <c r="AT161" s="256" t="s">
        <v>77</v>
      </c>
      <c r="AU161" s="256" t="s">
        <v>78</v>
      </c>
      <c r="AY161" s="255" t="s">
        <v>174</v>
      </c>
      <c r="BK161" s="257">
        <f>SUM(BK162:BK165)</f>
        <v>0</v>
      </c>
    </row>
    <row r="162" spans="1:65" s="2" customFormat="1" ht="16.5" customHeight="1">
      <c r="A162" s="39"/>
      <c r="B162" s="40"/>
      <c r="C162" s="260" t="s">
        <v>294</v>
      </c>
      <c r="D162" s="260" t="s">
        <v>176</v>
      </c>
      <c r="E162" s="261" t="s">
        <v>1694</v>
      </c>
      <c r="F162" s="262" t="s">
        <v>1695</v>
      </c>
      <c r="G162" s="263" t="s">
        <v>397</v>
      </c>
      <c r="H162" s="264">
        <v>1</v>
      </c>
      <c r="I162" s="265"/>
      <c r="J162" s="266">
        <f>ROUND(I162*H162,2)</f>
        <v>0</v>
      </c>
      <c r="K162" s="267"/>
      <c r="L162" s="42"/>
      <c r="M162" s="268" t="s">
        <v>1</v>
      </c>
      <c r="N162" s="269" t="s">
        <v>43</v>
      </c>
      <c r="O162" s="92"/>
      <c r="P162" s="270">
        <f>O162*H162</f>
        <v>0</v>
      </c>
      <c r="Q162" s="270">
        <v>0</v>
      </c>
      <c r="R162" s="270">
        <f>Q162*H162</f>
        <v>0</v>
      </c>
      <c r="S162" s="270">
        <v>0</v>
      </c>
      <c r="T162" s="27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72" t="s">
        <v>180</v>
      </c>
      <c r="AT162" s="272" t="s">
        <v>176</v>
      </c>
      <c r="AU162" s="272" t="s">
        <v>86</v>
      </c>
      <c r="AY162" s="16" t="s">
        <v>174</v>
      </c>
      <c r="BE162" s="144">
        <f>IF(N162="základní",J162,0)</f>
        <v>0</v>
      </c>
      <c r="BF162" s="144">
        <f>IF(N162="snížená",J162,0)</f>
        <v>0</v>
      </c>
      <c r="BG162" s="144">
        <f>IF(N162="zákl. přenesená",J162,0)</f>
        <v>0</v>
      </c>
      <c r="BH162" s="144">
        <f>IF(N162="sníž. přenesená",J162,0)</f>
        <v>0</v>
      </c>
      <c r="BI162" s="144">
        <f>IF(N162="nulová",J162,0)</f>
        <v>0</v>
      </c>
      <c r="BJ162" s="16" t="s">
        <v>86</v>
      </c>
      <c r="BK162" s="144">
        <f>ROUND(I162*H162,2)</f>
        <v>0</v>
      </c>
      <c r="BL162" s="16" t="s">
        <v>180</v>
      </c>
      <c r="BM162" s="272" t="s">
        <v>420</v>
      </c>
    </row>
    <row r="163" spans="1:65" s="2" customFormat="1" ht="16.5" customHeight="1">
      <c r="A163" s="39"/>
      <c r="B163" s="40"/>
      <c r="C163" s="260" t="s">
        <v>301</v>
      </c>
      <c r="D163" s="260" t="s">
        <v>176</v>
      </c>
      <c r="E163" s="261" t="s">
        <v>1696</v>
      </c>
      <c r="F163" s="262" t="s">
        <v>1697</v>
      </c>
      <c r="G163" s="263" t="s">
        <v>397</v>
      </c>
      <c r="H163" s="264">
        <v>1</v>
      </c>
      <c r="I163" s="265"/>
      <c r="J163" s="266">
        <f>ROUND(I163*H163,2)</f>
        <v>0</v>
      </c>
      <c r="K163" s="267"/>
      <c r="L163" s="42"/>
      <c r="M163" s="268" t="s">
        <v>1</v>
      </c>
      <c r="N163" s="269" t="s">
        <v>43</v>
      </c>
      <c r="O163" s="92"/>
      <c r="P163" s="270">
        <f>O163*H163</f>
        <v>0</v>
      </c>
      <c r="Q163" s="270">
        <v>0</v>
      </c>
      <c r="R163" s="270">
        <f>Q163*H163</f>
        <v>0</v>
      </c>
      <c r="S163" s="270">
        <v>0</v>
      </c>
      <c r="T163" s="27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72" t="s">
        <v>180</v>
      </c>
      <c r="AT163" s="272" t="s">
        <v>176</v>
      </c>
      <c r="AU163" s="272" t="s">
        <v>86</v>
      </c>
      <c r="AY163" s="16" t="s">
        <v>174</v>
      </c>
      <c r="BE163" s="144">
        <f>IF(N163="základní",J163,0)</f>
        <v>0</v>
      </c>
      <c r="BF163" s="144">
        <f>IF(N163="snížená",J163,0)</f>
        <v>0</v>
      </c>
      <c r="BG163" s="144">
        <f>IF(N163="zákl. přenesená",J163,0)</f>
        <v>0</v>
      </c>
      <c r="BH163" s="144">
        <f>IF(N163="sníž. přenesená",J163,0)</f>
        <v>0</v>
      </c>
      <c r="BI163" s="144">
        <f>IF(N163="nulová",J163,0)</f>
        <v>0</v>
      </c>
      <c r="BJ163" s="16" t="s">
        <v>86</v>
      </c>
      <c r="BK163" s="144">
        <f>ROUND(I163*H163,2)</f>
        <v>0</v>
      </c>
      <c r="BL163" s="16" t="s">
        <v>180</v>
      </c>
      <c r="BM163" s="272" t="s">
        <v>428</v>
      </c>
    </row>
    <row r="164" spans="1:65" s="2" customFormat="1" ht="16.5" customHeight="1">
      <c r="A164" s="39"/>
      <c r="B164" s="40"/>
      <c r="C164" s="260" t="s">
        <v>306</v>
      </c>
      <c r="D164" s="260" t="s">
        <v>176</v>
      </c>
      <c r="E164" s="261" t="s">
        <v>1698</v>
      </c>
      <c r="F164" s="262" t="s">
        <v>1699</v>
      </c>
      <c r="G164" s="263" t="s">
        <v>397</v>
      </c>
      <c r="H164" s="264">
        <v>1</v>
      </c>
      <c r="I164" s="265"/>
      <c r="J164" s="266">
        <f>ROUND(I164*H164,2)</f>
        <v>0</v>
      </c>
      <c r="K164" s="267"/>
      <c r="L164" s="42"/>
      <c r="M164" s="268" t="s">
        <v>1</v>
      </c>
      <c r="N164" s="269" t="s">
        <v>43</v>
      </c>
      <c r="O164" s="92"/>
      <c r="P164" s="270">
        <f>O164*H164</f>
        <v>0</v>
      </c>
      <c r="Q164" s="270">
        <v>0</v>
      </c>
      <c r="R164" s="270">
        <f>Q164*H164</f>
        <v>0</v>
      </c>
      <c r="S164" s="270">
        <v>0</v>
      </c>
      <c r="T164" s="27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72" t="s">
        <v>180</v>
      </c>
      <c r="AT164" s="272" t="s">
        <v>176</v>
      </c>
      <c r="AU164" s="272" t="s">
        <v>86</v>
      </c>
      <c r="AY164" s="16" t="s">
        <v>174</v>
      </c>
      <c r="BE164" s="144">
        <f>IF(N164="základní",J164,0)</f>
        <v>0</v>
      </c>
      <c r="BF164" s="144">
        <f>IF(N164="snížená",J164,0)</f>
        <v>0</v>
      </c>
      <c r="BG164" s="144">
        <f>IF(N164="zákl. přenesená",J164,0)</f>
        <v>0</v>
      </c>
      <c r="BH164" s="144">
        <f>IF(N164="sníž. přenesená",J164,0)</f>
        <v>0</v>
      </c>
      <c r="BI164" s="144">
        <f>IF(N164="nulová",J164,0)</f>
        <v>0</v>
      </c>
      <c r="BJ164" s="16" t="s">
        <v>86</v>
      </c>
      <c r="BK164" s="144">
        <f>ROUND(I164*H164,2)</f>
        <v>0</v>
      </c>
      <c r="BL164" s="16" t="s">
        <v>180</v>
      </c>
      <c r="BM164" s="272" t="s">
        <v>436</v>
      </c>
    </row>
    <row r="165" spans="1:65" s="2" customFormat="1" ht="16.5" customHeight="1">
      <c r="A165" s="39"/>
      <c r="B165" s="40"/>
      <c r="C165" s="260" t="s">
        <v>311</v>
      </c>
      <c r="D165" s="260" t="s">
        <v>176</v>
      </c>
      <c r="E165" s="261" t="s">
        <v>1700</v>
      </c>
      <c r="F165" s="262" t="s">
        <v>1701</v>
      </c>
      <c r="G165" s="263" t="s">
        <v>1560</v>
      </c>
      <c r="H165" s="264">
        <v>2</v>
      </c>
      <c r="I165" s="265"/>
      <c r="J165" s="266">
        <f>ROUND(I165*H165,2)</f>
        <v>0</v>
      </c>
      <c r="K165" s="267"/>
      <c r="L165" s="42"/>
      <c r="M165" s="314" t="s">
        <v>1</v>
      </c>
      <c r="N165" s="315" t="s">
        <v>43</v>
      </c>
      <c r="O165" s="312"/>
      <c r="P165" s="316">
        <f>O165*H165</f>
        <v>0</v>
      </c>
      <c r="Q165" s="316">
        <v>0</v>
      </c>
      <c r="R165" s="316">
        <f>Q165*H165</f>
        <v>0</v>
      </c>
      <c r="S165" s="316">
        <v>0</v>
      </c>
      <c r="T165" s="31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72" t="s">
        <v>180</v>
      </c>
      <c r="AT165" s="272" t="s">
        <v>176</v>
      </c>
      <c r="AU165" s="272" t="s">
        <v>86</v>
      </c>
      <c r="AY165" s="16" t="s">
        <v>174</v>
      </c>
      <c r="BE165" s="144">
        <f>IF(N165="základní",J165,0)</f>
        <v>0</v>
      </c>
      <c r="BF165" s="144">
        <f>IF(N165="snížená",J165,0)</f>
        <v>0</v>
      </c>
      <c r="BG165" s="144">
        <f>IF(N165="zákl. přenesená",J165,0)</f>
        <v>0</v>
      </c>
      <c r="BH165" s="144">
        <f>IF(N165="sníž. přenesená",J165,0)</f>
        <v>0</v>
      </c>
      <c r="BI165" s="144">
        <f>IF(N165="nulová",J165,0)</f>
        <v>0</v>
      </c>
      <c r="BJ165" s="16" t="s">
        <v>86</v>
      </c>
      <c r="BK165" s="144">
        <f>ROUND(I165*H165,2)</f>
        <v>0</v>
      </c>
      <c r="BL165" s="16" t="s">
        <v>180</v>
      </c>
      <c r="BM165" s="272" t="s">
        <v>444</v>
      </c>
    </row>
    <row r="166" spans="1:31" s="2" customFormat="1" ht="6.95" customHeight="1">
      <c r="A166" s="39"/>
      <c r="B166" s="67"/>
      <c r="C166" s="68"/>
      <c r="D166" s="68"/>
      <c r="E166" s="68"/>
      <c r="F166" s="68"/>
      <c r="G166" s="68"/>
      <c r="H166" s="68"/>
      <c r="I166" s="201"/>
      <c r="J166" s="68"/>
      <c r="K166" s="68"/>
      <c r="L166" s="42"/>
      <c r="M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</row>
  </sheetData>
  <sheetProtection password="CC35" sheet="1" objects="1" scenarios="1" formatColumns="0" formatRows="0" autoFilter="0"/>
  <autoFilter ref="C131:K165"/>
  <mergeCells count="14">
    <mergeCell ref="E7:H7"/>
    <mergeCell ref="E9:H9"/>
    <mergeCell ref="E18:H18"/>
    <mergeCell ref="E27:H27"/>
    <mergeCell ref="E85:H85"/>
    <mergeCell ref="E87:H87"/>
    <mergeCell ref="D106:F106"/>
    <mergeCell ref="D107:F107"/>
    <mergeCell ref="D108:F108"/>
    <mergeCell ref="D109:F109"/>
    <mergeCell ref="D110:F110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5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5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103</v>
      </c>
    </row>
    <row r="3" spans="2:46" s="1" customFormat="1" ht="6.95" customHeight="1">
      <c r="B3" s="153"/>
      <c r="C3" s="154"/>
      <c r="D3" s="154"/>
      <c r="E3" s="154"/>
      <c r="F3" s="154"/>
      <c r="G3" s="154"/>
      <c r="H3" s="154"/>
      <c r="I3" s="155"/>
      <c r="J3" s="154"/>
      <c r="K3" s="154"/>
      <c r="L3" s="19"/>
      <c r="AT3" s="16" t="s">
        <v>88</v>
      </c>
    </row>
    <row r="4" spans="2:46" s="1" customFormat="1" ht="24.95" customHeight="1">
      <c r="B4" s="19"/>
      <c r="D4" s="156" t="s">
        <v>116</v>
      </c>
      <c r="I4" s="152"/>
      <c r="L4" s="19"/>
      <c r="M4" s="157" t="s">
        <v>10</v>
      </c>
      <c r="AT4" s="16" t="s">
        <v>4</v>
      </c>
    </row>
    <row r="5" spans="2:12" s="1" customFormat="1" ht="6.95" customHeight="1">
      <c r="B5" s="19"/>
      <c r="I5" s="152"/>
      <c r="L5" s="19"/>
    </row>
    <row r="6" spans="2:12" s="1" customFormat="1" ht="12" customHeight="1">
      <c r="B6" s="19"/>
      <c r="D6" s="158" t="s">
        <v>16</v>
      </c>
      <c r="I6" s="152"/>
      <c r="L6" s="19"/>
    </row>
    <row r="7" spans="2:12" s="1" customFormat="1" ht="16.5" customHeight="1">
      <c r="B7" s="19"/>
      <c r="E7" s="159" t="str">
        <f>'Rekapitulace stavby'!K6</f>
        <v>Stavební úpravy podkroví ZŠ Kostelní Lhota</v>
      </c>
      <c r="F7" s="158"/>
      <c r="G7" s="158"/>
      <c r="H7" s="158"/>
      <c r="I7" s="152"/>
      <c r="L7" s="19"/>
    </row>
    <row r="8" spans="1:31" s="2" customFormat="1" ht="12" customHeight="1">
      <c r="A8" s="39"/>
      <c r="B8" s="42"/>
      <c r="C8" s="39"/>
      <c r="D8" s="158" t="s">
        <v>117</v>
      </c>
      <c r="E8" s="39"/>
      <c r="F8" s="39"/>
      <c r="G8" s="39"/>
      <c r="H8" s="39"/>
      <c r="I8" s="160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2"/>
      <c r="C9" s="39"/>
      <c r="D9" s="39"/>
      <c r="E9" s="161" t="s">
        <v>1702</v>
      </c>
      <c r="F9" s="39"/>
      <c r="G9" s="39"/>
      <c r="H9" s="39"/>
      <c r="I9" s="160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2"/>
      <c r="C10" s="39"/>
      <c r="D10" s="39"/>
      <c r="E10" s="39"/>
      <c r="F10" s="39"/>
      <c r="G10" s="39"/>
      <c r="H10" s="39"/>
      <c r="I10" s="160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2"/>
      <c r="C11" s="39"/>
      <c r="D11" s="158" t="s">
        <v>18</v>
      </c>
      <c r="E11" s="39"/>
      <c r="F11" s="162" t="s">
        <v>1</v>
      </c>
      <c r="G11" s="39"/>
      <c r="H11" s="39"/>
      <c r="I11" s="163" t="s">
        <v>19</v>
      </c>
      <c r="J11" s="16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2"/>
      <c r="C12" s="39"/>
      <c r="D12" s="158" t="s">
        <v>20</v>
      </c>
      <c r="E12" s="39"/>
      <c r="F12" s="162" t="s">
        <v>1394</v>
      </c>
      <c r="G12" s="39"/>
      <c r="H12" s="39"/>
      <c r="I12" s="163" t="s">
        <v>22</v>
      </c>
      <c r="J12" s="164" t="str">
        <f>'Rekapitulace stavby'!AN8</f>
        <v>11. 2. 2019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2"/>
      <c r="C13" s="39"/>
      <c r="D13" s="39"/>
      <c r="E13" s="39"/>
      <c r="F13" s="39"/>
      <c r="G13" s="39"/>
      <c r="H13" s="39"/>
      <c r="I13" s="160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2"/>
      <c r="C14" s="39"/>
      <c r="D14" s="158" t="s">
        <v>24</v>
      </c>
      <c r="E14" s="39"/>
      <c r="F14" s="39"/>
      <c r="G14" s="39"/>
      <c r="H14" s="39"/>
      <c r="I14" s="163" t="s">
        <v>25</v>
      </c>
      <c r="J14" s="16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2"/>
      <c r="C15" s="39"/>
      <c r="D15" s="39"/>
      <c r="E15" s="162" t="str">
        <f>IF('Rekapitulace stavby'!E11="","",'Rekapitulace stavby'!E11)</f>
        <v>Obec Kostelní Lhota, Kostelní Lhota 6, Sadská</v>
      </c>
      <c r="F15" s="39"/>
      <c r="G15" s="39"/>
      <c r="H15" s="39"/>
      <c r="I15" s="163" t="s">
        <v>27</v>
      </c>
      <c r="J15" s="16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2"/>
      <c r="C16" s="39"/>
      <c r="D16" s="39"/>
      <c r="E16" s="39"/>
      <c r="F16" s="39"/>
      <c r="G16" s="39"/>
      <c r="H16" s="39"/>
      <c r="I16" s="160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2"/>
      <c r="C17" s="39"/>
      <c r="D17" s="158" t="s">
        <v>28</v>
      </c>
      <c r="E17" s="39"/>
      <c r="F17" s="39"/>
      <c r="G17" s="39"/>
      <c r="H17" s="39"/>
      <c r="I17" s="163" t="s">
        <v>25</v>
      </c>
      <c r="J17" s="32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2"/>
      <c r="C18" s="39"/>
      <c r="D18" s="39"/>
      <c r="E18" s="32" t="str">
        <f>'Rekapitulace stavby'!E14</f>
        <v>Vyplň údaj</v>
      </c>
      <c r="F18" s="162"/>
      <c r="G18" s="162"/>
      <c r="H18" s="162"/>
      <c r="I18" s="163" t="s">
        <v>27</v>
      </c>
      <c r="J18" s="32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2"/>
      <c r="C19" s="39"/>
      <c r="D19" s="39"/>
      <c r="E19" s="39"/>
      <c r="F19" s="39"/>
      <c r="G19" s="39"/>
      <c r="H19" s="39"/>
      <c r="I19" s="160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2"/>
      <c r="C20" s="39"/>
      <c r="D20" s="158" t="s">
        <v>30</v>
      </c>
      <c r="E20" s="39"/>
      <c r="F20" s="39"/>
      <c r="G20" s="39"/>
      <c r="H20" s="39"/>
      <c r="I20" s="163" t="s">
        <v>25</v>
      </c>
      <c r="J20" s="162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2"/>
      <c r="C21" s="39"/>
      <c r="D21" s="39"/>
      <c r="E21" s="162" t="str">
        <f>IF('Rekapitulace stavby'!E17="","",'Rekapitulace stavby'!E17)</f>
        <v>atelier 322 s.r.o.</v>
      </c>
      <c r="F21" s="39"/>
      <c r="G21" s="39"/>
      <c r="H21" s="39"/>
      <c r="I21" s="163" t="s">
        <v>27</v>
      </c>
      <c r="J21" s="162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2"/>
      <c r="C22" s="39"/>
      <c r="D22" s="39"/>
      <c r="E22" s="39"/>
      <c r="F22" s="39"/>
      <c r="G22" s="39"/>
      <c r="H22" s="39"/>
      <c r="I22" s="160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2"/>
      <c r="C23" s="39"/>
      <c r="D23" s="158" t="s">
        <v>33</v>
      </c>
      <c r="E23" s="39"/>
      <c r="F23" s="39"/>
      <c r="G23" s="39"/>
      <c r="H23" s="39"/>
      <c r="I23" s="163" t="s">
        <v>25</v>
      </c>
      <c r="J23" s="16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2"/>
      <c r="C24" s="39"/>
      <c r="D24" s="39"/>
      <c r="E24" s="162" t="str">
        <f>IF('Rekapitulace stavby'!E20="","",'Rekapitulace stavby'!E20)</f>
        <v>Kadeřábek, KFJ s.r.o.</v>
      </c>
      <c r="F24" s="39"/>
      <c r="G24" s="39"/>
      <c r="H24" s="39"/>
      <c r="I24" s="163" t="s">
        <v>27</v>
      </c>
      <c r="J24" s="16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2"/>
      <c r="C25" s="39"/>
      <c r="D25" s="39"/>
      <c r="E25" s="39"/>
      <c r="F25" s="39"/>
      <c r="G25" s="39"/>
      <c r="H25" s="39"/>
      <c r="I25" s="160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2"/>
      <c r="C26" s="39"/>
      <c r="D26" s="158" t="s">
        <v>35</v>
      </c>
      <c r="E26" s="39"/>
      <c r="F26" s="39"/>
      <c r="G26" s="39"/>
      <c r="H26" s="39"/>
      <c r="I26" s="160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65"/>
      <c r="B27" s="166"/>
      <c r="C27" s="165"/>
      <c r="D27" s="165"/>
      <c r="E27" s="167" t="s">
        <v>1</v>
      </c>
      <c r="F27" s="167"/>
      <c r="G27" s="167"/>
      <c r="H27" s="167"/>
      <c r="I27" s="168"/>
      <c r="J27" s="165"/>
      <c r="K27" s="165"/>
      <c r="L27" s="169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</row>
    <row r="28" spans="1:31" s="2" customFormat="1" ht="6.95" customHeight="1">
      <c r="A28" s="39"/>
      <c r="B28" s="42"/>
      <c r="C28" s="39"/>
      <c r="D28" s="39"/>
      <c r="E28" s="39"/>
      <c r="F28" s="39"/>
      <c r="G28" s="39"/>
      <c r="H28" s="39"/>
      <c r="I28" s="160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2"/>
      <c r="C29" s="39"/>
      <c r="D29" s="170"/>
      <c r="E29" s="170"/>
      <c r="F29" s="170"/>
      <c r="G29" s="170"/>
      <c r="H29" s="170"/>
      <c r="I29" s="171"/>
      <c r="J29" s="170"/>
      <c r="K29" s="17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2"/>
      <c r="C30" s="39"/>
      <c r="D30" s="162" t="s">
        <v>119</v>
      </c>
      <c r="E30" s="39"/>
      <c r="F30" s="39"/>
      <c r="G30" s="39"/>
      <c r="H30" s="39"/>
      <c r="I30" s="160"/>
      <c r="J30" s="172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2"/>
      <c r="C31" s="39"/>
      <c r="D31" s="173" t="s">
        <v>110</v>
      </c>
      <c r="E31" s="39"/>
      <c r="F31" s="39"/>
      <c r="G31" s="39"/>
      <c r="H31" s="39"/>
      <c r="I31" s="160"/>
      <c r="J31" s="172">
        <f>J101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2"/>
      <c r="C32" s="39"/>
      <c r="D32" s="174" t="s">
        <v>38</v>
      </c>
      <c r="E32" s="39"/>
      <c r="F32" s="39"/>
      <c r="G32" s="39"/>
      <c r="H32" s="39"/>
      <c r="I32" s="160"/>
      <c r="J32" s="175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2"/>
      <c r="C33" s="39"/>
      <c r="D33" s="170"/>
      <c r="E33" s="170"/>
      <c r="F33" s="170"/>
      <c r="G33" s="170"/>
      <c r="H33" s="170"/>
      <c r="I33" s="171"/>
      <c r="J33" s="170"/>
      <c r="K33" s="17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2"/>
      <c r="C34" s="39"/>
      <c r="D34" s="39"/>
      <c r="E34" s="39"/>
      <c r="F34" s="176" t="s">
        <v>40</v>
      </c>
      <c r="G34" s="39"/>
      <c r="H34" s="39"/>
      <c r="I34" s="177" t="s">
        <v>39</v>
      </c>
      <c r="J34" s="176" t="s">
        <v>41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2"/>
      <c r="C35" s="39"/>
      <c r="D35" s="178" t="s">
        <v>42</v>
      </c>
      <c r="E35" s="158" t="s">
        <v>43</v>
      </c>
      <c r="F35" s="179">
        <f>ROUND((SUM(BE101:BE108)+SUM(BE128:BE153)),2)</f>
        <v>0</v>
      </c>
      <c r="G35" s="39"/>
      <c r="H35" s="39"/>
      <c r="I35" s="180">
        <v>0.21</v>
      </c>
      <c r="J35" s="179">
        <f>ROUND(((SUM(BE101:BE108)+SUM(BE128:BE153))*I35),2)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2"/>
      <c r="C36" s="39"/>
      <c r="D36" s="39"/>
      <c r="E36" s="158" t="s">
        <v>44</v>
      </c>
      <c r="F36" s="179">
        <f>ROUND((SUM(BF101:BF108)+SUM(BF128:BF153)),2)</f>
        <v>0</v>
      </c>
      <c r="G36" s="39"/>
      <c r="H36" s="39"/>
      <c r="I36" s="180">
        <v>0.15</v>
      </c>
      <c r="J36" s="179">
        <f>ROUND(((SUM(BF101:BF108)+SUM(BF128:BF153))*I36),2)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2"/>
      <c r="C37" s="39"/>
      <c r="D37" s="39"/>
      <c r="E37" s="158" t="s">
        <v>45</v>
      </c>
      <c r="F37" s="179">
        <f>ROUND((SUM(BG101:BG108)+SUM(BG128:BG153)),2)</f>
        <v>0</v>
      </c>
      <c r="G37" s="39"/>
      <c r="H37" s="39"/>
      <c r="I37" s="180">
        <v>0.21</v>
      </c>
      <c r="J37" s="179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2"/>
      <c r="C38" s="39"/>
      <c r="D38" s="39"/>
      <c r="E38" s="158" t="s">
        <v>46</v>
      </c>
      <c r="F38" s="179">
        <f>ROUND((SUM(BH101:BH108)+SUM(BH128:BH153)),2)</f>
        <v>0</v>
      </c>
      <c r="G38" s="39"/>
      <c r="H38" s="39"/>
      <c r="I38" s="180">
        <v>0.15</v>
      </c>
      <c r="J38" s="179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2"/>
      <c r="C39" s="39"/>
      <c r="D39" s="39"/>
      <c r="E39" s="158" t="s">
        <v>47</v>
      </c>
      <c r="F39" s="179">
        <f>ROUND((SUM(BI101:BI108)+SUM(BI128:BI153)),2)</f>
        <v>0</v>
      </c>
      <c r="G39" s="39"/>
      <c r="H39" s="39"/>
      <c r="I39" s="180">
        <v>0</v>
      </c>
      <c r="J39" s="179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2"/>
      <c r="C40" s="39"/>
      <c r="D40" s="39"/>
      <c r="E40" s="39"/>
      <c r="F40" s="39"/>
      <c r="G40" s="39"/>
      <c r="H40" s="39"/>
      <c r="I40" s="160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2"/>
      <c r="C41" s="181"/>
      <c r="D41" s="182" t="s">
        <v>48</v>
      </c>
      <c r="E41" s="183"/>
      <c r="F41" s="183"/>
      <c r="G41" s="184" t="s">
        <v>49</v>
      </c>
      <c r="H41" s="185" t="s">
        <v>50</v>
      </c>
      <c r="I41" s="186"/>
      <c r="J41" s="187">
        <f>SUM(J32:J39)</f>
        <v>0</v>
      </c>
      <c r="K41" s="188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2"/>
      <c r="C42" s="39"/>
      <c r="D42" s="39"/>
      <c r="E42" s="39"/>
      <c r="F42" s="39"/>
      <c r="G42" s="39"/>
      <c r="H42" s="39"/>
      <c r="I42" s="160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19"/>
      <c r="I43" s="152"/>
      <c r="L43" s="19"/>
    </row>
    <row r="44" spans="2:12" s="1" customFormat="1" ht="14.4" customHeight="1">
      <c r="B44" s="19"/>
      <c r="I44" s="152"/>
      <c r="L44" s="19"/>
    </row>
    <row r="45" spans="2:12" s="1" customFormat="1" ht="14.4" customHeight="1">
      <c r="B45" s="19"/>
      <c r="I45" s="152"/>
      <c r="L45" s="19"/>
    </row>
    <row r="46" spans="2:12" s="1" customFormat="1" ht="14.4" customHeight="1">
      <c r="B46" s="19"/>
      <c r="I46" s="152"/>
      <c r="L46" s="19"/>
    </row>
    <row r="47" spans="2:12" s="1" customFormat="1" ht="14.4" customHeight="1">
      <c r="B47" s="19"/>
      <c r="I47" s="152"/>
      <c r="L47" s="19"/>
    </row>
    <row r="48" spans="2:12" s="1" customFormat="1" ht="14.4" customHeight="1">
      <c r="B48" s="19"/>
      <c r="I48" s="152"/>
      <c r="L48" s="19"/>
    </row>
    <row r="49" spans="2:12" s="1" customFormat="1" ht="14.4" customHeight="1">
      <c r="B49" s="19"/>
      <c r="I49" s="152"/>
      <c r="L49" s="19"/>
    </row>
    <row r="50" spans="2:12" s="2" customFormat="1" ht="14.4" customHeight="1">
      <c r="B50" s="64"/>
      <c r="D50" s="189" t="s">
        <v>51</v>
      </c>
      <c r="E50" s="190"/>
      <c r="F50" s="190"/>
      <c r="G50" s="189" t="s">
        <v>52</v>
      </c>
      <c r="H50" s="190"/>
      <c r="I50" s="191"/>
      <c r="J50" s="190"/>
      <c r="K50" s="190"/>
      <c r="L50" s="64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9"/>
      <c r="B61" s="42"/>
      <c r="C61" s="39"/>
      <c r="D61" s="192" t="s">
        <v>53</v>
      </c>
      <c r="E61" s="193"/>
      <c r="F61" s="194" t="s">
        <v>54</v>
      </c>
      <c r="G61" s="192" t="s">
        <v>53</v>
      </c>
      <c r="H61" s="193"/>
      <c r="I61" s="195"/>
      <c r="J61" s="196" t="s">
        <v>54</v>
      </c>
      <c r="K61" s="193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9"/>
      <c r="B65" s="42"/>
      <c r="C65" s="39"/>
      <c r="D65" s="189" t="s">
        <v>55</v>
      </c>
      <c r="E65" s="197"/>
      <c r="F65" s="197"/>
      <c r="G65" s="189" t="s">
        <v>56</v>
      </c>
      <c r="H65" s="197"/>
      <c r="I65" s="198"/>
      <c r="J65" s="197"/>
      <c r="K65" s="197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9"/>
      <c r="B76" s="42"/>
      <c r="C76" s="39"/>
      <c r="D76" s="192" t="s">
        <v>53</v>
      </c>
      <c r="E76" s="193"/>
      <c r="F76" s="194" t="s">
        <v>54</v>
      </c>
      <c r="G76" s="192" t="s">
        <v>53</v>
      </c>
      <c r="H76" s="193"/>
      <c r="I76" s="195"/>
      <c r="J76" s="196" t="s">
        <v>54</v>
      </c>
      <c r="K76" s="193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99"/>
      <c r="C77" s="200"/>
      <c r="D77" s="200"/>
      <c r="E77" s="200"/>
      <c r="F77" s="200"/>
      <c r="G77" s="200"/>
      <c r="H77" s="200"/>
      <c r="I77" s="201"/>
      <c r="J77" s="200"/>
      <c r="K77" s="200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202"/>
      <c r="C81" s="203"/>
      <c r="D81" s="203"/>
      <c r="E81" s="203"/>
      <c r="F81" s="203"/>
      <c r="G81" s="203"/>
      <c r="H81" s="203"/>
      <c r="I81" s="204"/>
      <c r="J81" s="203"/>
      <c r="K81" s="20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2" t="s">
        <v>120</v>
      </c>
      <c r="D82" s="41"/>
      <c r="E82" s="41"/>
      <c r="F82" s="41"/>
      <c r="G82" s="41"/>
      <c r="H82" s="41"/>
      <c r="I82" s="160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60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1" t="s">
        <v>16</v>
      </c>
      <c r="D84" s="41"/>
      <c r="E84" s="41"/>
      <c r="F84" s="41"/>
      <c r="G84" s="41"/>
      <c r="H84" s="41"/>
      <c r="I84" s="160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205" t="str">
        <f>E7</f>
        <v>Stavební úpravy podkroví ZŠ Kostelní Lhota</v>
      </c>
      <c r="F85" s="31"/>
      <c r="G85" s="31"/>
      <c r="H85" s="31"/>
      <c r="I85" s="160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1" t="s">
        <v>117</v>
      </c>
      <c r="D86" s="41"/>
      <c r="E86" s="41"/>
      <c r="F86" s="41"/>
      <c r="G86" s="41"/>
      <c r="H86" s="41"/>
      <c r="I86" s="160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06 - Vytápění</v>
      </c>
      <c r="F87" s="41"/>
      <c r="G87" s="41"/>
      <c r="H87" s="41"/>
      <c r="I87" s="160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60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1" t="s">
        <v>20</v>
      </c>
      <c r="D89" s="41"/>
      <c r="E89" s="41"/>
      <c r="F89" s="26" t="str">
        <f>F12</f>
        <v xml:space="preserve"> </v>
      </c>
      <c r="G89" s="41"/>
      <c r="H89" s="41"/>
      <c r="I89" s="163" t="s">
        <v>22</v>
      </c>
      <c r="J89" s="80" t="str">
        <f>IF(J12="","",J12)</f>
        <v>11. 2. 2019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60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1" t="s">
        <v>24</v>
      </c>
      <c r="D91" s="41"/>
      <c r="E91" s="41"/>
      <c r="F91" s="26" t="str">
        <f>E15</f>
        <v>Obec Kostelní Lhota, Kostelní Lhota 6, Sadská</v>
      </c>
      <c r="G91" s="41"/>
      <c r="H91" s="41"/>
      <c r="I91" s="163" t="s">
        <v>30</v>
      </c>
      <c r="J91" s="35" t="str">
        <f>E21</f>
        <v>atelier 322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>
      <c r="A92" s="39"/>
      <c r="B92" s="40"/>
      <c r="C92" s="31" t="s">
        <v>28</v>
      </c>
      <c r="D92" s="41"/>
      <c r="E92" s="41"/>
      <c r="F92" s="26" t="str">
        <f>IF(E18="","",E18)</f>
        <v>Vyplň údaj</v>
      </c>
      <c r="G92" s="41"/>
      <c r="H92" s="41"/>
      <c r="I92" s="163" t="s">
        <v>33</v>
      </c>
      <c r="J92" s="35" t="str">
        <f>E24</f>
        <v>Kadeřábek, KFJ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60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206" t="s">
        <v>121</v>
      </c>
      <c r="D94" s="150"/>
      <c r="E94" s="150"/>
      <c r="F94" s="150"/>
      <c r="G94" s="150"/>
      <c r="H94" s="150"/>
      <c r="I94" s="207"/>
      <c r="J94" s="208" t="s">
        <v>122</v>
      </c>
      <c r="K94" s="15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60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209" t="s">
        <v>123</v>
      </c>
      <c r="D96" s="41"/>
      <c r="E96" s="41"/>
      <c r="F96" s="41"/>
      <c r="G96" s="41"/>
      <c r="H96" s="41"/>
      <c r="I96" s="160"/>
      <c r="J96" s="111">
        <f>J128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6" t="s">
        <v>124</v>
      </c>
    </row>
    <row r="97" spans="1:31" s="9" customFormat="1" ht="24.95" customHeight="1">
      <c r="A97" s="9"/>
      <c r="B97" s="210"/>
      <c r="C97" s="211"/>
      <c r="D97" s="212" t="s">
        <v>1703</v>
      </c>
      <c r="E97" s="213"/>
      <c r="F97" s="213"/>
      <c r="G97" s="213"/>
      <c r="H97" s="213"/>
      <c r="I97" s="214"/>
      <c r="J97" s="215">
        <f>J129</f>
        <v>0</v>
      </c>
      <c r="K97" s="211"/>
      <c r="L97" s="21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210"/>
      <c r="C98" s="211"/>
      <c r="D98" s="212" t="s">
        <v>1704</v>
      </c>
      <c r="E98" s="213"/>
      <c r="F98" s="213"/>
      <c r="G98" s="213"/>
      <c r="H98" s="213"/>
      <c r="I98" s="214"/>
      <c r="J98" s="215">
        <f>J132</f>
        <v>0</v>
      </c>
      <c r="K98" s="211"/>
      <c r="L98" s="21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160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40"/>
      <c r="C100" s="41"/>
      <c r="D100" s="41"/>
      <c r="E100" s="41"/>
      <c r="F100" s="41"/>
      <c r="G100" s="41"/>
      <c r="H100" s="41"/>
      <c r="I100" s="160"/>
      <c r="J100" s="41"/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29.25" customHeight="1">
      <c r="A101" s="39"/>
      <c r="B101" s="40"/>
      <c r="C101" s="209" t="s">
        <v>150</v>
      </c>
      <c r="D101" s="41"/>
      <c r="E101" s="41"/>
      <c r="F101" s="41"/>
      <c r="G101" s="41"/>
      <c r="H101" s="41"/>
      <c r="I101" s="160"/>
      <c r="J101" s="224">
        <f>ROUND(J102+J103+J104+J105+J106+J107,2)</f>
        <v>0</v>
      </c>
      <c r="K101" s="41"/>
      <c r="L101" s="64"/>
      <c r="N101" s="225" t="s">
        <v>42</v>
      </c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65" s="2" customFormat="1" ht="18" customHeight="1">
      <c r="A102" s="39"/>
      <c r="B102" s="40"/>
      <c r="C102" s="41"/>
      <c r="D102" s="145" t="s">
        <v>151</v>
      </c>
      <c r="E102" s="138"/>
      <c r="F102" s="138"/>
      <c r="G102" s="41"/>
      <c r="H102" s="41"/>
      <c r="I102" s="160"/>
      <c r="J102" s="139">
        <v>0</v>
      </c>
      <c r="K102" s="41"/>
      <c r="L102" s="226"/>
      <c r="M102" s="227"/>
      <c r="N102" s="228" t="s">
        <v>43</v>
      </c>
      <c r="O102" s="227"/>
      <c r="P102" s="227"/>
      <c r="Q102" s="227"/>
      <c r="R102" s="227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7"/>
      <c r="AS102" s="227"/>
      <c r="AT102" s="227"/>
      <c r="AU102" s="227"/>
      <c r="AV102" s="227"/>
      <c r="AW102" s="227"/>
      <c r="AX102" s="227"/>
      <c r="AY102" s="229" t="s">
        <v>152</v>
      </c>
      <c r="AZ102" s="227"/>
      <c r="BA102" s="227"/>
      <c r="BB102" s="227"/>
      <c r="BC102" s="227"/>
      <c r="BD102" s="227"/>
      <c r="BE102" s="230">
        <f>IF(N102="základní",J102,0)</f>
        <v>0</v>
      </c>
      <c r="BF102" s="230">
        <f>IF(N102="snížená",J102,0)</f>
        <v>0</v>
      </c>
      <c r="BG102" s="230">
        <f>IF(N102="zákl. přenesená",J102,0)</f>
        <v>0</v>
      </c>
      <c r="BH102" s="230">
        <f>IF(N102="sníž. přenesená",J102,0)</f>
        <v>0</v>
      </c>
      <c r="BI102" s="230">
        <f>IF(N102="nulová",J102,0)</f>
        <v>0</v>
      </c>
      <c r="BJ102" s="229" t="s">
        <v>86</v>
      </c>
      <c r="BK102" s="227"/>
      <c r="BL102" s="227"/>
      <c r="BM102" s="227"/>
    </row>
    <row r="103" spans="1:65" s="2" customFormat="1" ht="18" customHeight="1">
      <c r="A103" s="39"/>
      <c r="B103" s="40"/>
      <c r="C103" s="41"/>
      <c r="D103" s="145" t="s">
        <v>153</v>
      </c>
      <c r="E103" s="138"/>
      <c r="F103" s="138"/>
      <c r="G103" s="41"/>
      <c r="H103" s="41"/>
      <c r="I103" s="160"/>
      <c r="J103" s="139">
        <v>0</v>
      </c>
      <c r="K103" s="41"/>
      <c r="L103" s="226"/>
      <c r="M103" s="227"/>
      <c r="N103" s="228" t="s">
        <v>43</v>
      </c>
      <c r="O103" s="227"/>
      <c r="P103" s="227"/>
      <c r="Q103" s="227"/>
      <c r="R103" s="227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  <c r="AS103" s="227"/>
      <c r="AT103" s="227"/>
      <c r="AU103" s="227"/>
      <c r="AV103" s="227"/>
      <c r="AW103" s="227"/>
      <c r="AX103" s="227"/>
      <c r="AY103" s="229" t="s">
        <v>152</v>
      </c>
      <c r="AZ103" s="227"/>
      <c r="BA103" s="227"/>
      <c r="BB103" s="227"/>
      <c r="BC103" s="227"/>
      <c r="BD103" s="227"/>
      <c r="BE103" s="230">
        <f>IF(N103="základní",J103,0)</f>
        <v>0</v>
      </c>
      <c r="BF103" s="230">
        <f>IF(N103="snížená",J103,0)</f>
        <v>0</v>
      </c>
      <c r="BG103" s="230">
        <f>IF(N103="zákl. přenesená",J103,0)</f>
        <v>0</v>
      </c>
      <c r="BH103" s="230">
        <f>IF(N103="sníž. přenesená",J103,0)</f>
        <v>0</v>
      </c>
      <c r="BI103" s="230">
        <f>IF(N103="nulová",J103,0)</f>
        <v>0</v>
      </c>
      <c r="BJ103" s="229" t="s">
        <v>86</v>
      </c>
      <c r="BK103" s="227"/>
      <c r="BL103" s="227"/>
      <c r="BM103" s="227"/>
    </row>
    <row r="104" spans="1:65" s="2" customFormat="1" ht="18" customHeight="1">
      <c r="A104" s="39"/>
      <c r="B104" s="40"/>
      <c r="C104" s="41"/>
      <c r="D104" s="145" t="s">
        <v>154</v>
      </c>
      <c r="E104" s="138"/>
      <c r="F104" s="138"/>
      <c r="G104" s="41"/>
      <c r="H104" s="41"/>
      <c r="I104" s="160"/>
      <c r="J104" s="139">
        <v>0</v>
      </c>
      <c r="K104" s="41"/>
      <c r="L104" s="226"/>
      <c r="M104" s="227"/>
      <c r="N104" s="228" t="s">
        <v>43</v>
      </c>
      <c r="O104" s="227"/>
      <c r="P104" s="227"/>
      <c r="Q104" s="227"/>
      <c r="R104" s="227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7"/>
      <c r="AU104" s="227"/>
      <c r="AV104" s="227"/>
      <c r="AW104" s="227"/>
      <c r="AX104" s="227"/>
      <c r="AY104" s="229" t="s">
        <v>152</v>
      </c>
      <c r="AZ104" s="227"/>
      <c r="BA104" s="227"/>
      <c r="BB104" s="227"/>
      <c r="BC104" s="227"/>
      <c r="BD104" s="227"/>
      <c r="BE104" s="230">
        <f>IF(N104="základní",J104,0)</f>
        <v>0</v>
      </c>
      <c r="BF104" s="230">
        <f>IF(N104="snížená",J104,0)</f>
        <v>0</v>
      </c>
      <c r="BG104" s="230">
        <f>IF(N104="zákl. přenesená",J104,0)</f>
        <v>0</v>
      </c>
      <c r="BH104" s="230">
        <f>IF(N104="sníž. přenesená",J104,0)</f>
        <v>0</v>
      </c>
      <c r="BI104" s="230">
        <f>IF(N104="nulová",J104,0)</f>
        <v>0</v>
      </c>
      <c r="BJ104" s="229" t="s">
        <v>86</v>
      </c>
      <c r="BK104" s="227"/>
      <c r="BL104" s="227"/>
      <c r="BM104" s="227"/>
    </row>
    <row r="105" spans="1:65" s="2" customFormat="1" ht="18" customHeight="1">
      <c r="A105" s="39"/>
      <c r="B105" s="40"/>
      <c r="C105" s="41"/>
      <c r="D105" s="145" t="s">
        <v>155</v>
      </c>
      <c r="E105" s="138"/>
      <c r="F105" s="138"/>
      <c r="G105" s="41"/>
      <c r="H105" s="41"/>
      <c r="I105" s="160"/>
      <c r="J105" s="139">
        <v>0</v>
      </c>
      <c r="K105" s="41"/>
      <c r="L105" s="226"/>
      <c r="M105" s="227"/>
      <c r="N105" s="228" t="s">
        <v>43</v>
      </c>
      <c r="O105" s="227"/>
      <c r="P105" s="227"/>
      <c r="Q105" s="227"/>
      <c r="R105" s="227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7"/>
      <c r="AS105" s="227"/>
      <c r="AT105" s="227"/>
      <c r="AU105" s="227"/>
      <c r="AV105" s="227"/>
      <c r="AW105" s="227"/>
      <c r="AX105" s="227"/>
      <c r="AY105" s="229" t="s">
        <v>152</v>
      </c>
      <c r="AZ105" s="227"/>
      <c r="BA105" s="227"/>
      <c r="BB105" s="227"/>
      <c r="BC105" s="227"/>
      <c r="BD105" s="227"/>
      <c r="BE105" s="230">
        <f>IF(N105="základní",J105,0)</f>
        <v>0</v>
      </c>
      <c r="BF105" s="230">
        <f>IF(N105="snížená",J105,0)</f>
        <v>0</v>
      </c>
      <c r="BG105" s="230">
        <f>IF(N105="zákl. přenesená",J105,0)</f>
        <v>0</v>
      </c>
      <c r="BH105" s="230">
        <f>IF(N105="sníž. přenesená",J105,0)</f>
        <v>0</v>
      </c>
      <c r="BI105" s="230">
        <f>IF(N105="nulová",J105,0)</f>
        <v>0</v>
      </c>
      <c r="BJ105" s="229" t="s">
        <v>86</v>
      </c>
      <c r="BK105" s="227"/>
      <c r="BL105" s="227"/>
      <c r="BM105" s="227"/>
    </row>
    <row r="106" spans="1:65" s="2" customFormat="1" ht="18" customHeight="1">
      <c r="A106" s="39"/>
      <c r="B106" s="40"/>
      <c r="C106" s="41"/>
      <c r="D106" s="145" t="s">
        <v>156</v>
      </c>
      <c r="E106" s="138"/>
      <c r="F106" s="138"/>
      <c r="G106" s="41"/>
      <c r="H106" s="41"/>
      <c r="I106" s="160"/>
      <c r="J106" s="139">
        <v>0</v>
      </c>
      <c r="K106" s="41"/>
      <c r="L106" s="226"/>
      <c r="M106" s="227"/>
      <c r="N106" s="228" t="s">
        <v>43</v>
      </c>
      <c r="O106" s="227"/>
      <c r="P106" s="227"/>
      <c r="Q106" s="227"/>
      <c r="R106" s="227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  <c r="AQ106" s="227"/>
      <c r="AR106" s="227"/>
      <c r="AS106" s="227"/>
      <c r="AT106" s="227"/>
      <c r="AU106" s="227"/>
      <c r="AV106" s="227"/>
      <c r="AW106" s="227"/>
      <c r="AX106" s="227"/>
      <c r="AY106" s="229" t="s">
        <v>152</v>
      </c>
      <c r="AZ106" s="227"/>
      <c r="BA106" s="227"/>
      <c r="BB106" s="227"/>
      <c r="BC106" s="227"/>
      <c r="BD106" s="227"/>
      <c r="BE106" s="230">
        <f>IF(N106="základní",J106,0)</f>
        <v>0</v>
      </c>
      <c r="BF106" s="230">
        <f>IF(N106="snížená",J106,0)</f>
        <v>0</v>
      </c>
      <c r="BG106" s="230">
        <f>IF(N106="zákl. přenesená",J106,0)</f>
        <v>0</v>
      </c>
      <c r="BH106" s="230">
        <f>IF(N106="sníž. přenesená",J106,0)</f>
        <v>0</v>
      </c>
      <c r="BI106" s="230">
        <f>IF(N106="nulová",J106,0)</f>
        <v>0</v>
      </c>
      <c r="BJ106" s="229" t="s">
        <v>86</v>
      </c>
      <c r="BK106" s="227"/>
      <c r="BL106" s="227"/>
      <c r="BM106" s="227"/>
    </row>
    <row r="107" spans="1:65" s="2" customFormat="1" ht="18" customHeight="1">
      <c r="A107" s="39"/>
      <c r="B107" s="40"/>
      <c r="C107" s="41"/>
      <c r="D107" s="138" t="s">
        <v>157</v>
      </c>
      <c r="E107" s="41"/>
      <c r="F107" s="41"/>
      <c r="G107" s="41"/>
      <c r="H107" s="41"/>
      <c r="I107" s="160"/>
      <c r="J107" s="139">
        <f>ROUND(J30*T107,2)</f>
        <v>0</v>
      </c>
      <c r="K107" s="41"/>
      <c r="L107" s="226"/>
      <c r="M107" s="227"/>
      <c r="N107" s="228" t="s">
        <v>43</v>
      </c>
      <c r="O107" s="227"/>
      <c r="P107" s="227"/>
      <c r="Q107" s="227"/>
      <c r="R107" s="227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  <c r="AQ107" s="227"/>
      <c r="AR107" s="227"/>
      <c r="AS107" s="227"/>
      <c r="AT107" s="227"/>
      <c r="AU107" s="227"/>
      <c r="AV107" s="227"/>
      <c r="AW107" s="227"/>
      <c r="AX107" s="227"/>
      <c r="AY107" s="229" t="s">
        <v>158</v>
      </c>
      <c r="AZ107" s="227"/>
      <c r="BA107" s="227"/>
      <c r="BB107" s="227"/>
      <c r="BC107" s="227"/>
      <c r="BD107" s="227"/>
      <c r="BE107" s="230">
        <f>IF(N107="základní",J107,0)</f>
        <v>0</v>
      </c>
      <c r="BF107" s="230">
        <f>IF(N107="snížená",J107,0)</f>
        <v>0</v>
      </c>
      <c r="BG107" s="230">
        <f>IF(N107="zákl. přenesená",J107,0)</f>
        <v>0</v>
      </c>
      <c r="BH107" s="230">
        <f>IF(N107="sníž. přenesená",J107,0)</f>
        <v>0</v>
      </c>
      <c r="BI107" s="230">
        <f>IF(N107="nulová",J107,0)</f>
        <v>0</v>
      </c>
      <c r="BJ107" s="229" t="s">
        <v>86</v>
      </c>
      <c r="BK107" s="227"/>
      <c r="BL107" s="227"/>
      <c r="BM107" s="227"/>
    </row>
    <row r="108" spans="1:31" s="2" customFormat="1" ht="12">
      <c r="A108" s="39"/>
      <c r="B108" s="40"/>
      <c r="C108" s="41"/>
      <c r="D108" s="41"/>
      <c r="E108" s="41"/>
      <c r="F108" s="41"/>
      <c r="G108" s="41"/>
      <c r="H108" s="41"/>
      <c r="I108" s="160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9.25" customHeight="1">
      <c r="A109" s="39"/>
      <c r="B109" s="40"/>
      <c r="C109" s="149" t="s">
        <v>115</v>
      </c>
      <c r="D109" s="150"/>
      <c r="E109" s="150"/>
      <c r="F109" s="150"/>
      <c r="G109" s="150"/>
      <c r="H109" s="150"/>
      <c r="I109" s="207"/>
      <c r="J109" s="151">
        <f>ROUND(J96+J101,2)</f>
        <v>0</v>
      </c>
      <c r="K109" s="15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67"/>
      <c r="C110" s="68"/>
      <c r="D110" s="68"/>
      <c r="E110" s="68"/>
      <c r="F110" s="68"/>
      <c r="G110" s="68"/>
      <c r="H110" s="68"/>
      <c r="I110" s="201"/>
      <c r="J110" s="68"/>
      <c r="K110" s="68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4" spans="1:31" s="2" customFormat="1" ht="6.95" customHeight="1">
      <c r="A114" s="39"/>
      <c r="B114" s="69"/>
      <c r="C114" s="70"/>
      <c r="D114" s="70"/>
      <c r="E114" s="70"/>
      <c r="F114" s="70"/>
      <c r="G114" s="70"/>
      <c r="H114" s="70"/>
      <c r="I114" s="204"/>
      <c r="J114" s="70"/>
      <c r="K114" s="7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4.95" customHeight="1">
      <c r="A115" s="39"/>
      <c r="B115" s="40"/>
      <c r="C115" s="22" t="s">
        <v>159</v>
      </c>
      <c r="D115" s="41"/>
      <c r="E115" s="41"/>
      <c r="F115" s="41"/>
      <c r="G115" s="41"/>
      <c r="H115" s="41"/>
      <c r="I115" s="160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160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1" t="s">
        <v>16</v>
      </c>
      <c r="D117" s="41"/>
      <c r="E117" s="41"/>
      <c r="F117" s="41"/>
      <c r="G117" s="41"/>
      <c r="H117" s="41"/>
      <c r="I117" s="160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205" t="str">
        <f>E7</f>
        <v>Stavební úpravy podkroví ZŠ Kostelní Lhota</v>
      </c>
      <c r="F118" s="31"/>
      <c r="G118" s="31"/>
      <c r="H118" s="31"/>
      <c r="I118" s="160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1" t="s">
        <v>117</v>
      </c>
      <c r="D119" s="41"/>
      <c r="E119" s="41"/>
      <c r="F119" s="41"/>
      <c r="G119" s="41"/>
      <c r="H119" s="41"/>
      <c r="I119" s="160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77" t="str">
        <f>E9</f>
        <v>06 - Vytápění</v>
      </c>
      <c r="F120" s="41"/>
      <c r="G120" s="41"/>
      <c r="H120" s="41"/>
      <c r="I120" s="160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160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1" t="s">
        <v>20</v>
      </c>
      <c r="D122" s="41"/>
      <c r="E122" s="41"/>
      <c r="F122" s="26" t="str">
        <f>F12</f>
        <v xml:space="preserve"> </v>
      </c>
      <c r="G122" s="41"/>
      <c r="H122" s="41"/>
      <c r="I122" s="163" t="s">
        <v>22</v>
      </c>
      <c r="J122" s="80" t="str">
        <f>IF(J12="","",J12)</f>
        <v>11. 2. 2019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160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1" t="s">
        <v>24</v>
      </c>
      <c r="D124" s="41"/>
      <c r="E124" s="41"/>
      <c r="F124" s="26" t="str">
        <f>E15</f>
        <v>Obec Kostelní Lhota, Kostelní Lhota 6, Sadská</v>
      </c>
      <c r="G124" s="41"/>
      <c r="H124" s="41"/>
      <c r="I124" s="163" t="s">
        <v>30</v>
      </c>
      <c r="J124" s="35" t="str">
        <f>E21</f>
        <v>atelier 322 s.r.o.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25.65" customHeight="1">
      <c r="A125" s="39"/>
      <c r="B125" s="40"/>
      <c r="C125" s="31" t="s">
        <v>28</v>
      </c>
      <c r="D125" s="41"/>
      <c r="E125" s="41"/>
      <c r="F125" s="26" t="str">
        <f>IF(E18="","",E18)</f>
        <v>Vyplň údaj</v>
      </c>
      <c r="G125" s="41"/>
      <c r="H125" s="41"/>
      <c r="I125" s="163" t="s">
        <v>33</v>
      </c>
      <c r="J125" s="35" t="str">
        <f>E24</f>
        <v>Kadeřábek, KFJ s.r.o.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0.3" customHeight="1">
      <c r="A126" s="39"/>
      <c r="B126" s="40"/>
      <c r="C126" s="41"/>
      <c r="D126" s="41"/>
      <c r="E126" s="41"/>
      <c r="F126" s="41"/>
      <c r="G126" s="41"/>
      <c r="H126" s="41"/>
      <c r="I126" s="160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11" customFormat="1" ht="29.25" customHeight="1">
      <c r="A127" s="231"/>
      <c r="B127" s="232"/>
      <c r="C127" s="233" t="s">
        <v>160</v>
      </c>
      <c r="D127" s="234" t="s">
        <v>63</v>
      </c>
      <c r="E127" s="234" t="s">
        <v>59</v>
      </c>
      <c r="F127" s="234" t="s">
        <v>60</v>
      </c>
      <c r="G127" s="234" t="s">
        <v>161</v>
      </c>
      <c r="H127" s="234" t="s">
        <v>162</v>
      </c>
      <c r="I127" s="235" t="s">
        <v>163</v>
      </c>
      <c r="J127" s="236" t="s">
        <v>122</v>
      </c>
      <c r="K127" s="237" t="s">
        <v>164</v>
      </c>
      <c r="L127" s="238"/>
      <c r="M127" s="101" t="s">
        <v>1</v>
      </c>
      <c r="N127" s="102" t="s">
        <v>42</v>
      </c>
      <c r="O127" s="102" t="s">
        <v>165</v>
      </c>
      <c r="P127" s="102" t="s">
        <v>166</v>
      </c>
      <c r="Q127" s="102" t="s">
        <v>167</v>
      </c>
      <c r="R127" s="102" t="s">
        <v>168</v>
      </c>
      <c r="S127" s="102" t="s">
        <v>169</v>
      </c>
      <c r="T127" s="103" t="s">
        <v>170</v>
      </c>
      <c r="U127" s="231"/>
      <c r="V127" s="231"/>
      <c r="W127" s="231"/>
      <c r="X127" s="231"/>
      <c r="Y127" s="231"/>
      <c r="Z127" s="231"/>
      <c r="AA127" s="231"/>
      <c r="AB127" s="231"/>
      <c r="AC127" s="231"/>
      <c r="AD127" s="231"/>
      <c r="AE127" s="231"/>
    </row>
    <row r="128" spans="1:63" s="2" customFormat="1" ht="22.8" customHeight="1">
      <c r="A128" s="39"/>
      <c r="B128" s="40"/>
      <c r="C128" s="108" t="s">
        <v>171</v>
      </c>
      <c r="D128" s="41"/>
      <c r="E128" s="41"/>
      <c r="F128" s="41"/>
      <c r="G128" s="41"/>
      <c r="H128" s="41"/>
      <c r="I128" s="160"/>
      <c r="J128" s="239">
        <f>BK128</f>
        <v>0</v>
      </c>
      <c r="K128" s="41"/>
      <c r="L128" s="42"/>
      <c r="M128" s="104"/>
      <c r="N128" s="240"/>
      <c r="O128" s="105"/>
      <c r="P128" s="241">
        <f>P129+P132</f>
        <v>0</v>
      </c>
      <c r="Q128" s="105"/>
      <c r="R128" s="241">
        <f>R129+R132</f>
        <v>0</v>
      </c>
      <c r="S128" s="105"/>
      <c r="T128" s="242">
        <f>T129+T132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6" t="s">
        <v>77</v>
      </c>
      <c r="AU128" s="16" t="s">
        <v>124</v>
      </c>
      <c r="BK128" s="243">
        <f>BK129+BK132</f>
        <v>0</v>
      </c>
    </row>
    <row r="129" spans="1:63" s="12" customFormat="1" ht="25.9" customHeight="1">
      <c r="A129" s="12"/>
      <c r="B129" s="244"/>
      <c r="C129" s="245"/>
      <c r="D129" s="246" t="s">
        <v>77</v>
      </c>
      <c r="E129" s="247" t="s">
        <v>1400</v>
      </c>
      <c r="F129" s="247" t="s">
        <v>1705</v>
      </c>
      <c r="G129" s="245"/>
      <c r="H129" s="245"/>
      <c r="I129" s="248"/>
      <c r="J129" s="249">
        <f>BK129</f>
        <v>0</v>
      </c>
      <c r="K129" s="245"/>
      <c r="L129" s="250"/>
      <c r="M129" s="251"/>
      <c r="N129" s="252"/>
      <c r="O129" s="252"/>
      <c r="P129" s="253">
        <f>SUM(P130:P131)</f>
        <v>0</v>
      </c>
      <c r="Q129" s="252"/>
      <c r="R129" s="253">
        <f>SUM(R130:R131)</f>
        <v>0</v>
      </c>
      <c r="S129" s="252"/>
      <c r="T129" s="254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55" t="s">
        <v>86</v>
      </c>
      <c r="AT129" s="256" t="s">
        <v>77</v>
      </c>
      <c r="AU129" s="256" t="s">
        <v>78</v>
      </c>
      <c r="AY129" s="255" t="s">
        <v>174</v>
      </c>
      <c r="BK129" s="257">
        <f>SUM(BK130:BK131)</f>
        <v>0</v>
      </c>
    </row>
    <row r="130" spans="1:65" s="2" customFormat="1" ht="21.75" customHeight="1">
      <c r="A130" s="39"/>
      <c r="B130" s="40"/>
      <c r="C130" s="260" t="s">
        <v>86</v>
      </c>
      <c r="D130" s="260" t="s">
        <v>176</v>
      </c>
      <c r="E130" s="261" t="s">
        <v>1706</v>
      </c>
      <c r="F130" s="262" t="s">
        <v>1707</v>
      </c>
      <c r="G130" s="263" t="s">
        <v>338</v>
      </c>
      <c r="H130" s="264">
        <v>14</v>
      </c>
      <c r="I130" s="265"/>
      <c r="J130" s="266">
        <f>ROUND(I130*H130,2)</f>
        <v>0</v>
      </c>
      <c r="K130" s="267"/>
      <c r="L130" s="42"/>
      <c r="M130" s="268" t="s">
        <v>1</v>
      </c>
      <c r="N130" s="269" t="s">
        <v>43</v>
      </c>
      <c r="O130" s="92"/>
      <c r="P130" s="270">
        <f>O130*H130</f>
        <v>0</v>
      </c>
      <c r="Q130" s="270">
        <v>0</v>
      </c>
      <c r="R130" s="270">
        <f>Q130*H130</f>
        <v>0</v>
      </c>
      <c r="S130" s="270">
        <v>0</v>
      </c>
      <c r="T130" s="27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72" t="s">
        <v>180</v>
      </c>
      <c r="AT130" s="272" t="s">
        <v>176</v>
      </c>
      <c r="AU130" s="272" t="s">
        <v>86</v>
      </c>
      <c r="AY130" s="16" t="s">
        <v>174</v>
      </c>
      <c r="BE130" s="144">
        <f>IF(N130="základní",J130,0)</f>
        <v>0</v>
      </c>
      <c r="BF130" s="144">
        <f>IF(N130="snížená",J130,0)</f>
        <v>0</v>
      </c>
      <c r="BG130" s="144">
        <f>IF(N130="zákl. přenesená",J130,0)</f>
        <v>0</v>
      </c>
      <c r="BH130" s="144">
        <f>IF(N130="sníž. přenesená",J130,0)</f>
        <v>0</v>
      </c>
      <c r="BI130" s="144">
        <f>IF(N130="nulová",J130,0)</f>
        <v>0</v>
      </c>
      <c r="BJ130" s="16" t="s">
        <v>86</v>
      </c>
      <c r="BK130" s="144">
        <f>ROUND(I130*H130,2)</f>
        <v>0</v>
      </c>
      <c r="BL130" s="16" t="s">
        <v>180</v>
      </c>
      <c r="BM130" s="272" t="s">
        <v>88</v>
      </c>
    </row>
    <row r="131" spans="1:65" s="2" customFormat="1" ht="16.5" customHeight="1">
      <c r="A131" s="39"/>
      <c r="B131" s="40"/>
      <c r="C131" s="260" t="s">
        <v>88</v>
      </c>
      <c r="D131" s="260" t="s">
        <v>176</v>
      </c>
      <c r="E131" s="261" t="s">
        <v>1708</v>
      </c>
      <c r="F131" s="262" t="s">
        <v>1709</v>
      </c>
      <c r="G131" s="263" t="s">
        <v>338</v>
      </c>
      <c r="H131" s="264">
        <v>14</v>
      </c>
      <c r="I131" s="265"/>
      <c r="J131" s="266">
        <f>ROUND(I131*H131,2)</f>
        <v>0</v>
      </c>
      <c r="K131" s="267"/>
      <c r="L131" s="42"/>
      <c r="M131" s="268" t="s">
        <v>1</v>
      </c>
      <c r="N131" s="269" t="s">
        <v>43</v>
      </c>
      <c r="O131" s="92"/>
      <c r="P131" s="270">
        <f>O131*H131</f>
        <v>0</v>
      </c>
      <c r="Q131" s="270">
        <v>0</v>
      </c>
      <c r="R131" s="270">
        <f>Q131*H131</f>
        <v>0</v>
      </c>
      <c r="S131" s="270">
        <v>0</v>
      </c>
      <c r="T131" s="27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72" t="s">
        <v>180</v>
      </c>
      <c r="AT131" s="272" t="s">
        <v>176</v>
      </c>
      <c r="AU131" s="272" t="s">
        <v>86</v>
      </c>
      <c r="AY131" s="16" t="s">
        <v>174</v>
      </c>
      <c r="BE131" s="144">
        <f>IF(N131="základní",J131,0)</f>
        <v>0</v>
      </c>
      <c r="BF131" s="144">
        <f>IF(N131="snížená",J131,0)</f>
        <v>0</v>
      </c>
      <c r="BG131" s="144">
        <f>IF(N131="zákl. přenesená",J131,0)</f>
        <v>0</v>
      </c>
      <c r="BH131" s="144">
        <f>IF(N131="sníž. přenesená",J131,0)</f>
        <v>0</v>
      </c>
      <c r="BI131" s="144">
        <f>IF(N131="nulová",J131,0)</f>
        <v>0</v>
      </c>
      <c r="BJ131" s="16" t="s">
        <v>86</v>
      </c>
      <c r="BK131" s="144">
        <f>ROUND(I131*H131,2)</f>
        <v>0</v>
      </c>
      <c r="BL131" s="16" t="s">
        <v>180</v>
      </c>
      <c r="BM131" s="272" t="s">
        <v>180</v>
      </c>
    </row>
    <row r="132" spans="1:63" s="12" customFormat="1" ht="25.9" customHeight="1">
      <c r="A132" s="12"/>
      <c r="B132" s="244"/>
      <c r="C132" s="245"/>
      <c r="D132" s="246" t="s">
        <v>77</v>
      </c>
      <c r="E132" s="247" t="s">
        <v>1412</v>
      </c>
      <c r="F132" s="247" t="s">
        <v>1710</v>
      </c>
      <c r="G132" s="245"/>
      <c r="H132" s="245"/>
      <c r="I132" s="248"/>
      <c r="J132" s="249">
        <f>BK132</f>
        <v>0</v>
      </c>
      <c r="K132" s="245"/>
      <c r="L132" s="250"/>
      <c r="M132" s="251"/>
      <c r="N132" s="252"/>
      <c r="O132" s="252"/>
      <c r="P132" s="253">
        <f>SUM(P133:P153)</f>
        <v>0</v>
      </c>
      <c r="Q132" s="252"/>
      <c r="R132" s="253">
        <f>SUM(R133:R153)</f>
        <v>0</v>
      </c>
      <c r="S132" s="252"/>
      <c r="T132" s="254">
        <f>SUM(T133:T153)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55" t="s">
        <v>86</v>
      </c>
      <c r="AT132" s="256" t="s">
        <v>77</v>
      </c>
      <c r="AU132" s="256" t="s">
        <v>78</v>
      </c>
      <c r="AY132" s="255" t="s">
        <v>174</v>
      </c>
      <c r="BK132" s="257">
        <f>SUM(BK133:BK153)</f>
        <v>0</v>
      </c>
    </row>
    <row r="133" spans="1:65" s="2" customFormat="1" ht="44.25" customHeight="1">
      <c r="A133" s="39"/>
      <c r="B133" s="40"/>
      <c r="C133" s="260" t="s">
        <v>190</v>
      </c>
      <c r="D133" s="260" t="s">
        <v>176</v>
      </c>
      <c r="E133" s="261" t="s">
        <v>1711</v>
      </c>
      <c r="F133" s="262" t="s">
        <v>1712</v>
      </c>
      <c r="G133" s="263" t="s">
        <v>1560</v>
      </c>
      <c r="H133" s="264">
        <v>1</v>
      </c>
      <c r="I133" s="265"/>
      <c r="J133" s="266">
        <f>ROUND(I133*H133,2)</f>
        <v>0</v>
      </c>
      <c r="K133" s="267"/>
      <c r="L133" s="42"/>
      <c r="M133" s="268" t="s">
        <v>1</v>
      </c>
      <c r="N133" s="269" t="s">
        <v>43</v>
      </c>
      <c r="O133" s="92"/>
      <c r="P133" s="270">
        <f>O133*H133</f>
        <v>0</v>
      </c>
      <c r="Q133" s="270">
        <v>0</v>
      </c>
      <c r="R133" s="270">
        <f>Q133*H133</f>
        <v>0</v>
      </c>
      <c r="S133" s="270">
        <v>0</v>
      </c>
      <c r="T133" s="27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72" t="s">
        <v>180</v>
      </c>
      <c r="AT133" s="272" t="s">
        <v>176</v>
      </c>
      <c r="AU133" s="272" t="s">
        <v>86</v>
      </c>
      <c r="AY133" s="16" t="s">
        <v>174</v>
      </c>
      <c r="BE133" s="144">
        <f>IF(N133="základní",J133,0)</f>
        <v>0</v>
      </c>
      <c r="BF133" s="144">
        <f>IF(N133="snížená",J133,0)</f>
        <v>0</v>
      </c>
      <c r="BG133" s="144">
        <f>IF(N133="zákl. přenesená",J133,0)</f>
        <v>0</v>
      </c>
      <c r="BH133" s="144">
        <f>IF(N133="sníž. přenesená",J133,0)</f>
        <v>0</v>
      </c>
      <c r="BI133" s="144">
        <f>IF(N133="nulová",J133,0)</f>
        <v>0</v>
      </c>
      <c r="BJ133" s="16" t="s">
        <v>86</v>
      </c>
      <c r="BK133" s="144">
        <f>ROUND(I133*H133,2)</f>
        <v>0</v>
      </c>
      <c r="BL133" s="16" t="s">
        <v>180</v>
      </c>
      <c r="BM133" s="272" t="s">
        <v>206</v>
      </c>
    </row>
    <row r="134" spans="1:65" s="2" customFormat="1" ht="16.5" customHeight="1">
      <c r="A134" s="39"/>
      <c r="B134" s="40"/>
      <c r="C134" s="260" t="s">
        <v>180</v>
      </c>
      <c r="D134" s="260" t="s">
        <v>176</v>
      </c>
      <c r="E134" s="261" t="s">
        <v>1713</v>
      </c>
      <c r="F134" s="262" t="s">
        <v>1714</v>
      </c>
      <c r="G134" s="263" t="s">
        <v>297</v>
      </c>
      <c r="H134" s="264">
        <v>1</v>
      </c>
      <c r="I134" s="265"/>
      <c r="J134" s="266">
        <f>ROUND(I134*H134,2)</f>
        <v>0</v>
      </c>
      <c r="K134" s="267"/>
      <c r="L134" s="42"/>
      <c r="M134" s="268" t="s">
        <v>1</v>
      </c>
      <c r="N134" s="269" t="s">
        <v>43</v>
      </c>
      <c r="O134" s="92"/>
      <c r="P134" s="270">
        <f>O134*H134</f>
        <v>0</v>
      </c>
      <c r="Q134" s="270">
        <v>0</v>
      </c>
      <c r="R134" s="270">
        <f>Q134*H134</f>
        <v>0</v>
      </c>
      <c r="S134" s="270">
        <v>0</v>
      </c>
      <c r="T134" s="27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72" t="s">
        <v>180</v>
      </c>
      <c r="AT134" s="272" t="s">
        <v>176</v>
      </c>
      <c r="AU134" s="272" t="s">
        <v>86</v>
      </c>
      <c r="AY134" s="16" t="s">
        <v>174</v>
      </c>
      <c r="BE134" s="144">
        <f>IF(N134="základní",J134,0)</f>
        <v>0</v>
      </c>
      <c r="BF134" s="144">
        <f>IF(N134="snížená",J134,0)</f>
        <v>0</v>
      </c>
      <c r="BG134" s="144">
        <f>IF(N134="zákl. přenesená",J134,0)</f>
        <v>0</v>
      </c>
      <c r="BH134" s="144">
        <f>IF(N134="sníž. přenesená",J134,0)</f>
        <v>0</v>
      </c>
      <c r="BI134" s="144">
        <f>IF(N134="nulová",J134,0)</f>
        <v>0</v>
      </c>
      <c r="BJ134" s="16" t="s">
        <v>86</v>
      </c>
      <c r="BK134" s="144">
        <f>ROUND(I134*H134,2)</f>
        <v>0</v>
      </c>
      <c r="BL134" s="16" t="s">
        <v>180</v>
      </c>
      <c r="BM134" s="272" t="s">
        <v>203</v>
      </c>
    </row>
    <row r="135" spans="1:47" s="2" customFormat="1" ht="12">
      <c r="A135" s="39"/>
      <c r="B135" s="40"/>
      <c r="C135" s="41"/>
      <c r="D135" s="273" t="s">
        <v>182</v>
      </c>
      <c r="E135" s="41"/>
      <c r="F135" s="274" t="s">
        <v>1715</v>
      </c>
      <c r="G135" s="41"/>
      <c r="H135" s="41"/>
      <c r="I135" s="160"/>
      <c r="J135" s="41"/>
      <c r="K135" s="41"/>
      <c r="L135" s="42"/>
      <c r="M135" s="275"/>
      <c r="N135" s="276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6" t="s">
        <v>182</v>
      </c>
      <c r="AU135" s="16" t="s">
        <v>86</v>
      </c>
    </row>
    <row r="136" spans="1:65" s="2" customFormat="1" ht="21.75" customHeight="1">
      <c r="A136" s="39"/>
      <c r="B136" s="40"/>
      <c r="C136" s="260" t="s">
        <v>198</v>
      </c>
      <c r="D136" s="260" t="s">
        <v>176</v>
      </c>
      <c r="E136" s="261" t="s">
        <v>1716</v>
      </c>
      <c r="F136" s="262" t="s">
        <v>1717</v>
      </c>
      <c r="G136" s="263" t="s">
        <v>297</v>
      </c>
      <c r="H136" s="264">
        <v>1</v>
      </c>
      <c r="I136" s="265"/>
      <c r="J136" s="266">
        <f>ROUND(I136*H136,2)</f>
        <v>0</v>
      </c>
      <c r="K136" s="267"/>
      <c r="L136" s="42"/>
      <c r="M136" s="268" t="s">
        <v>1</v>
      </c>
      <c r="N136" s="269" t="s">
        <v>43</v>
      </c>
      <c r="O136" s="92"/>
      <c r="P136" s="270">
        <f>O136*H136</f>
        <v>0</v>
      </c>
      <c r="Q136" s="270">
        <v>0</v>
      </c>
      <c r="R136" s="270">
        <f>Q136*H136</f>
        <v>0</v>
      </c>
      <c r="S136" s="270">
        <v>0</v>
      </c>
      <c r="T136" s="27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72" t="s">
        <v>180</v>
      </c>
      <c r="AT136" s="272" t="s">
        <v>176</v>
      </c>
      <c r="AU136" s="272" t="s">
        <v>86</v>
      </c>
      <c r="AY136" s="16" t="s">
        <v>174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6" t="s">
        <v>86</v>
      </c>
      <c r="BK136" s="144">
        <f>ROUND(I136*H136,2)</f>
        <v>0</v>
      </c>
      <c r="BL136" s="16" t="s">
        <v>180</v>
      </c>
      <c r="BM136" s="272" t="s">
        <v>223</v>
      </c>
    </row>
    <row r="137" spans="1:65" s="2" customFormat="1" ht="33" customHeight="1">
      <c r="A137" s="39"/>
      <c r="B137" s="40"/>
      <c r="C137" s="260" t="s">
        <v>206</v>
      </c>
      <c r="D137" s="260" t="s">
        <v>176</v>
      </c>
      <c r="E137" s="261" t="s">
        <v>1718</v>
      </c>
      <c r="F137" s="262" t="s">
        <v>1719</v>
      </c>
      <c r="G137" s="263" t="s">
        <v>297</v>
      </c>
      <c r="H137" s="264">
        <v>12</v>
      </c>
      <c r="I137" s="265"/>
      <c r="J137" s="266">
        <f>ROUND(I137*H137,2)</f>
        <v>0</v>
      </c>
      <c r="K137" s="267"/>
      <c r="L137" s="42"/>
      <c r="M137" s="268" t="s">
        <v>1</v>
      </c>
      <c r="N137" s="269" t="s">
        <v>43</v>
      </c>
      <c r="O137" s="92"/>
      <c r="P137" s="270">
        <f>O137*H137</f>
        <v>0</v>
      </c>
      <c r="Q137" s="270">
        <v>0</v>
      </c>
      <c r="R137" s="270">
        <f>Q137*H137</f>
        <v>0</v>
      </c>
      <c r="S137" s="270">
        <v>0</v>
      </c>
      <c r="T137" s="27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72" t="s">
        <v>180</v>
      </c>
      <c r="AT137" s="272" t="s">
        <v>176</v>
      </c>
      <c r="AU137" s="272" t="s">
        <v>86</v>
      </c>
      <c r="AY137" s="16" t="s">
        <v>174</v>
      </c>
      <c r="BE137" s="144">
        <f>IF(N137="základní",J137,0)</f>
        <v>0</v>
      </c>
      <c r="BF137" s="144">
        <f>IF(N137="snížená",J137,0)</f>
        <v>0</v>
      </c>
      <c r="BG137" s="144">
        <f>IF(N137="zákl. přenesená",J137,0)</f>
        <v>0</v>
      </c>
      <c r="BH137" s="144">
        <f>IF(N137="sníž. přenesená",J137,0)</f>
        <v>0</v>
      </c>
      <c r="BI137" s="144">
        <f>IF(N137="nulová",J137,0)</f>
        <v>0</v>
      </c>
      <c r="BJ137" s="16" t="s">
        <v>86</v>
      </c>
      <c r="BK137" s="144">
        <f>ROUND(I137*H137,2)</f>
        <v>0</v>
      </c>
      <c r="BL137" s="16" t="s">
        <v>180</v>
      </c>
      <c r="BM137" s="272" t="s">
        <v>236</v>
      </c>
    </row>
    <row r="138" spans="1:47" s="2" customFormat="1" ht="12">
      <c r="A138" s="39"/>
      <c r="B138" s="40"/>
      <c r="C138" s="41"/>
      <c r="D138" s="273" t="s">
        <v>182</v>
      </c>
      <c r="E138" s="41"/>
      <c r="F138" s="274" t="s">
        <v>1720</v>
      </c>
      <c r="G138" s="41"/>
      <c r="H138" s="41"/>
      <c r="I138" s="160"/>
      <c r="J138" s="41"/>
      <c r="K138" s="41"/>
      <c r="L138" s="42"/>
      <c r="M138" s="275"/>
      <c r="N138" s="276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6" t="s">
        <v>182</v>
      </c>
      <c r="AU138" s="16" t="s">
        <v>86</v>
      </c>
    </row>
    <row r="139" spans="1:65" s="2" customFormat="1" ht="16.5" customHeight="1">
      <c r="A139" s="39"/>
      <c r="B139" s="40"/>
      <c r="C139" s="260" t="s">
        <v>212</v>
      </c>
      <c r="D139" s="260" t="s">
        <v>176</v>
      </c>
      <c r="E139" s="261" t="s">
        <v>1721</v>
      </c>
      <c r="F139" s="262" t="s">
        <v>1722</v>
      </c>
      <c r="G139" s="263" t="s">
        <v>338</v>
      </c>
      <c r="H139" s="264">
        <v>650</v>
      </c>
      <c r="I139" s="265"/>
      <c r="J139" s="266">
        <f>ROUND(I139*H139,2)</f>
        <v>0</v>
      </c>
      <c r="K139" s="267"/>
      <c r="L139" s="42"/>
      <c r="M139" s="268" t="s">
        <v>1</v>
      </c>
      <c r="N139" s="269" t="s">
        <v>43</v>
      </c>
      <c r="O139" s="92"/>
      <c r="P139" s="270">
        <f>O139*H139</f>
        <v>0</v>
      </c>
      <c r="Q139" s="270">
        <v>0</v>
      </c>
      <c r="R139" s="270">
        <f>Q139*H139</f>
        <v>0</v>
      </c>
      <c r="S139" s="270">
        <v>0</v>
      </c>
      <c r="T139" s="27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72" t="s">
        <v>180</v>
      </c>
      <c r="AT139" s="272" t="s">
        <v>176</v>
      </c>
      <c r="AU139" s="272" t="s">
        <v>86</v>
      </c>
      <c r="AY139" s="16" t="s">
        <v>174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6" t="s">
        <v>86</v>
      </c>
      <c r="BK139" s="144">
        <f>ROUND(I139*H139,2)</f>
        <v>0</v>
      </c>
      <c r="BL139" s="16" t="s">
        <v>180</v>
      </c>
      <c r="BM139" s="272" t="s">
        <v>246</v>
      </c>
    </row>
    <row r="140" spans="1:65" s="2" customFormat="1" ht="44.25" customHeight="1">
      <c r="A140" s="39"/>
      <c r="B140" s="40"/>
      <c r="C140" s="260" t="s">
        <v>203</v>
      </c>
      <c r="D140" s="260" t="s">
        <v>176</v>
      </c>
      <c r="E140" s="261" t="s">
        <v>1723</v>
      </c>
      <c r="F140" s="262" t="s">
        <v>1724</v>
      </c>
      <c r="G140" s="263" t="s">
        <v>297</v>
      </c>
      <c r="H140" s="264">
        <v>1300</v>
      </c>
      <c r="I140" s="265"/>
      <c r="J140" s="266">
        <f>ROUND(I140*H140,2)</f>
        <v>0</v>
      </c>
      <c r="K140" s="267"/>
      <c r="L140" s="42"/>
      <c r="M140" s="268" t="s">
        <v>1</v>
      </c>
      <c r="N140" s="269" t="s">
        <v>43</v>
      </c>
      <c r="O140" s="92"/>
      <c r="P140" s="270">
        <f>O140*H140</f>
        <v>0</v>
      </c>
      <c r="Q140" s="270">
        <v>0</v>
      </c>
      <c r="R140" s="270">
        <f>Q140*H140</f>
        <v>0</v>
      </c>
      <c r="S140" s="270">
        <v>0</v>
      </c>
      <c r="T140" s="27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72" t="s">
        <v>180</v>
      </c>
      <c r="AT140" s="272" t="s">
        <v>176</v>
      </c>
      <c r="AU140" s="272" t="s">
        <v>86</v>
      </c>
      <c r="AY140" s="16" t="s">
        <v>174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6" t="s">
        <v>86</v>
      </c>
      <c r="BK140" s="144">
        <f>ROUND(I140*H140,2)</f>
        <v>0</v>
      </c>
      <c r="BL140" s="16" t="s">
        <v>180</v>
      </c>
      <c r="BM140" s="272" t="s">
        <v>256</v>
      </c>
    </row>
    <row r="141" spans="1:65" s="2" customFormat="1" ht="16.5" customHeight="1">
      <c r="A141" s="39"/>
      <c r="B141" s="40"/>
      <c r="C141" s="260" t="s">
        <v>219</v>
      </c>
      <c r="D141" s="260" t="s">
        <v>176</v>
      </c>
      <c r="E141" s="261" t="s">
        <v>1725</v>
      </c>
      <c r="F141" s="262" t="s">
        <v>1726</v>
      </c>
      <c r="G141" s="263" t="s">
        <v>297</v>
      </c>
      <c r="H141" s="264">
        <v>4</v>
      </c>
      <c r="I141" s="265"/>
      <c r="J141" s="266">
        <f>ROUND(I141*H141,2)</f>
        <v>0</v>
      </c>
      <c r="K141" s="267"/>
      <c r="L141" s="42"/>
      <c r="M141" s="268" t="s">
        <v>1</v>
      </c>
      <c r="N141" s="269" t="s">
        <v>43</v>
      </c>
      <c r="O141" s="92"/>
      <c r="P141" s="270">
        <f>O141*H141</f>
        <v>0</v>
      </c>
      <c r="Q141" s="270">
        <v>0</v>
      </c>
      <c r="R141" s="270">
        <f>Q141*H141</f>
        <v>0</v>
      </c>
      <c r="S141" s="270">
        <v>0</v>
      </c>
      <c r="T141" s="27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72" t="s">
        <v>180</v>
      </c>
      <c r="AT141" s="272" t="s">
        <v>176</v>
      </c>
      <c r="AU141" s="272" t="s">
        <v>86</v>
      </c>
      <c r="AY141" s="16" t="s">
        <v>174</v>
      </c>
      <c r="BE141" s="144">
        <f>IF(N141="základní",J141,0)</f>
        <v>0</v>
      </c>
      <c r="BF141" s="144">
        <f>IF(N141="snížená",J141,0)</f>
        <v>0</v>
      </c>
      <c r="BG141" s="144">
        <f>IF(N141="zákl. přenesená",J141,0)</f>
        <v>0</v>
      </c>
      <c r="BH141" s="144">
        <f>IF(N141="sníž. přenesená",J141,0)</f>
        <v>0</v>
      </c>
      <c r="BI141" s="144">
        <f>IF(N141="nulová",J141,0)</f>
        <v>0</v>
      </c>
      <c r="BJ141" s="16" t="s">
        <v>86</v>
      </c>
      <c r="BK141" s="144">
        <f>ROUND(I141*H141,2)</f>
        <v>0</v>
      </c>
      <c r="BL141" s="16" t="s">
        <v>180</v>
      </c>
      <c r="BM141" s="272" t="s">
        <v>266</v>
      </c>
    </row>
    <row r="142" spans="1:47" s="2" customFormat="1" ht="12">
      <c r="A142" s="39"/>
      <c r="B142" s="40"/>
      <c r="C142" s="41"/>
      <c r="D142" s="273" t="s">
        <v>182</v>
      </c>
      <c r="E142" s="41"/>
      <c r="F142" s="274" t="s">
        <v>1727</v>
      </c>
      <c r="G142" s="41"/>
      <c r="H142" s="41"/>
      <c r="I142" s="160"/>
      <c r="J142" s="41"/>
      <c r="K142" s="41"/>
      <c r="L142" s="42"/>
      <c r="M142" s="275"/>
      <c r="N142" s="276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6" t="s">
        <v>182</v>
      </c>
      <c r="AU142" s="16" t="s">
        <v>86</v>
      </c>
    </row>
    <row r="143" spans="1:65" s="2" customFormat="1" ht="16.5" customHeight="1">
      <c r="A143" s="39"/>
      <c r="B143" s="40"/>
      <c r="C143" s="260" t="s">
        <v>223</v>
      </c>
      <c r="D143" s="260" t="s">
        <v>176</v>
      </c>
      <c r="E143" s="261" t="s">
        <v>1728</v>
      </c>
      <c r="F143" s="262" t="s">
        <v>1729</v>
      </c>
      <c r="G143" s="263" t="s">
        <v>297</v>
      </c>
      <c r="H143" s="264">
        <v>4</v>
      </c>
      <c r="I143" s="265"/>
      <c r="J143" s="266">
        <f>ROUND(I143*H143,2)</f>
        <v>0</v>
      </c>
      <c r="K143" s="267"/>
      <c r="L143" s="42"/>
      <c r="M143" s="268" t="s">
        <v>1</v>
      </c>
      <c r="N143" s="269" t="s">
        <v>43</v>
      </c>
      <c r="O143" s="92"/>
      <c r="P143" s="270">
        <f>O143*H143</f>
        <v>0</v>
      </c>
      <c r="Q143" s="270">
        <v>0</v>
      </c>
      <c r="R143" s="270">
        <f>Q143*H143</f>
        <v>0</v>
      </c>
      <c r="S143" s="270">
        <v>0</v>
      </c>
      <c r="T143" s="27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72" t="s">
        <v>180</v>
      </c>
      <c r="AT143" s="272" t="s">
        <v>176</v>
      </c>
      <c r="AU143" s="272" t="s">
        <v>86</v>
      </c>
      <c r="AY143" s="16" t="s">
        <v>174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16" t="s">
        <v>86</v>
      </c>
      <c r="BK143" s="144">
        <f>ROUND(I143*H143,2)</f>
        <v>0</v>
      </c>
      <c r="BL143" s="16" t="s">
        <v>180</v>
      </c>
      <c r="BM143" s="272" t="s">
        <v>276</v>
      </c>
    </row>
    <row r="144" spans="1:47" s="2" customFormat="1" ht="12">
      <c r="A144" s="39"/>
      <c r="B144" s="40"/>
      <c r="C144" s="41"/>
      <c r="D144" s="273" t="s">
        <v>182</v>
      </c>
      <c r="E144" s="41"/>
      <c r="F144" s="274" t="s">
        <v>1730</v>
      </c>
      <c r="G144" s="41"/>
      <c r="H144" s="41"/>
      <c r="I144" s="160"/>
      <c r="J144" s="41"/>
      <c r="K144" s="41"/>
      <c r="L144" s="42"/>
      <c r="M144" s="275"/>
      <c r="N144" s="276"/>
      <c r="O144" s="92"/>
      <c r="P144" s="92"/>
      <c r="Q144" s="92"/>
      <c r="R144" s="92"/>
      <c r="S144" s="92"/>
      <c r="T144" s="93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6" t="s">
        <v>182</v>
      </c>
      <c r="AU144" s="16" t="s">
        <v>86</v>
      </c>
    </row>
    <row r="145" spans="1:65" s="2" customFormat="1" ht="16.5" customHeight="1">
      <c r="A145" s="39"/>
      <c r="B145" s="40"/>
      <c r="C145" s="260" t="s">
        <v>229</v>
      </c>
      <c r="D145" s="260" t="s">
        <v>176</v>
      </c>
      <c r="E145" s="261" t="s">
        <v>1731</v>
      </c>
      <c r="F145" s="262" t="s">
        <v>1732</v>
      </c>
      <c r="G145" s="263" t="s">
        <v>297</v>
      </c>
      <c r="H145" s="264">
        <v>10</v>
      </c>
      <c r="I145" s="265"/>
      <c r="J145" s="266">
        <f>ROUND(I145*H145,2)</f>
        <v>0</v>
      </c>
      <c r="K145" s="267"/>
      <c r="L145" s="42"/>
      <c r="M145" s="268" t="s">
        <v>1</v>
      </c>
      <c r="N145" s="269" t="s">
        <v>43</v>
      </c>
      <c r="O145" s="92"/>
      <c r="P145" s="270">
        <f>O145*H145</f>
        <v>0</v>
      </c>
      <c r="Q145" s="270">
        <v>0</v>
      </c>
      <c r="R145" s="270">
        <f>Q145*H145</f>
        <v>0</v>
      </c>
      <c r="S145" s="270">
        <v>0</v>
      </c>
      <c r="T145" s="27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72" t="s">
        <v>180</v>
      </c>
      <c r="AT145" s="272" t="s">
        <v>176</v>
      </c>
      <c r="AU145" s="272" t="s">
        <v>86</v>
      </c>
      <c r="AY145" s="16" t="s">
        <v>174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16" t="s">
        <v>86</v>
      </c>
      <c r="BK145" s="144">
        <f>ROUND(I145*H145,2)</f>
        <v>0</v>
      </c>
      <c r="BL145" s="16" t="s">
        <v>180</v>
      </c>
      <c r="BM145" s="272" t="s">
        <v>285</v>
      </c>
    </row>
    <row r="146" spans="1:47" s="2" customFormat="1" ht="12">
      <c r="A146" s="39"/>
      <c r="B146" s="40"/>
      <c r="C146" s="41"/>
      <c r="D146" s="273" t="s">
        <v>182</v>
      </c>
      <c r="E146" s="41"/>
      <c r="F146" s="274" t="s">
        <v>1733</v>
      </c>
      <c r="G146" s="41"/>
      <c r="H146" s="41"/>
      <c r="I146" s="160"/>
      <c r="J146" s="41"/>
      <c r="K146" s="41"/>
      <c r="L146" s="42"/>
      <c r="M146" s="275"/>
      <c r="N146" s="276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6" t="s">
        <v>182</v>
      </c>
      <c r="AU146" s="16" t="s">
        <v>86</v>
      </c>
    </row>
    <row r="147" spans="1:65" s="2" customFormat="1" ht="16.5" customHeight="1">
      <c r="A147" s="39"/>
      <c r="B147" s="40"/>
      <c r="C147" s="260" t="s">
        <v>236</v>
      </c>
      <c r="D147" s="260" t="s">
        <v>176</v>
      </c>
      <c r="E147" s="261" t="s">
        <v>1734</v>
      </c>
      <c r="F147" s="262" t="s">
        <v>1735</v>
      </c>
      <c r="G147" s="263" t="s">
        <v>297</v>
      </c>
      <c r="H147" s="264">
        <v>10</v>
      </c>
      <c r="I147" s="265"/>
      <c r="J147" s="266">
        <f>ROUND(I147*H147,2)</f>
        <v>0</v>
      </c>
      <c r="K147" s="267"/>
      <c r="L147" s="42"/>
      <c r="M147" s="268" t="s">
        <v>1</v>
      </c>
      <c r="N147" s="269" t="s">
        <v>43</v>
      </c>
      <c r="O147" s="92"/>
      <c r="P147" s="270">
        <f>O147*H147</f>
        <v>0</v>
      </c>
      <c r="Q147" s="270">
        <v>0</v>
      </c>
      <c r="R147" s="270">
        <f>Q147*H147</f>
        <v>0</v>
      </c>
      <c r="S147" s="270">
        <v>0</v>
      </c>
      <c r="T147" s="27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72" t="s">
        <v>180</v>
      </c>
      <c r="AT147" s="272" t="s">
        <v>176</v>
      </c>
      <c r="AU147" s="272" t="s">
        <v>86</v>
      </c>
      <c r="AY147" s="16" t="s">
        <v>174</v>
      </c>
      <c r="BE147" s="144">
        <f>IF(N147="základní",J147,0)</f>
        <v>0</v>
      </c>
      <c r="BF147" s="144">
        <f>IF(N147="snížená",J147,0)</f>
        <v>0</v>
      </c>
      <c r="BG147" s="144">
        <f>IF(N147="zákl. přenesená",J147,0)</f>
        <v>0</v>
      </c>
      <c r="BH147" s="144">
        <f>IF(N147="sníž. přenesená",J147,0)</f>
        <v>0</v>
      </c>
      <c r="BI147" s="144">
        <f>IF(N147="nulová",J147,0)</f>
        <v>0</v>
      </c>
      <c r="BJ147" s="16" t="s">
        <v>86</v>
      </c>
      <c r="BK147" s="144">
        <f>ROUND(I147*H147,2)</f>
        <v>0</v>
      </c>
      <c r="BL147" s="16" t="s">
        <v>180</v>
      </c>
      <c r="BM147" s="272" t="s">
        <v>294</v>
      </c>
    </row>
    <row r="148" spans="1:47" s="2" customFormat="1" ht="12">
      <c r="A148" s="39"/>
      <c r="B148" s="40"/>
      <c r="C148" s="41"/>
      <c r="D148" s="273" t="s">
        <v>182</v>
      </c>
      <c r="E148" s="41"/>
      <c r="F148" s="274" t="s">
        <v>1736</v>
      </c>
      <c r="G148" s="41"/>
      <c r="H148" s="41"/>
      <c r="I148" s="160"/>
      <c r="J148" s="41"/>
      <c r="K148" s="41"/>
      <c r="L148" s="42"/>
      <c r="M148" s="275"/>
      <c r="N148" s="276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6" t="s">
        <v>182</v>
      </c>
      <c r="AU148" s="16" t="s">
        <v>86</v>
      </c>
    </row>
    <row r="149" spans="1:65" s="2" customFormat="1" ht="16.5" customHeight="1">
      <c r="A149" s="39"/>
      <c r="B149" s="40"/>
      <c r="C149" s="260" t="s">
        <v>241</v>
      </c>
      <c r="D149" s="260" t="s">
        <v>176</v>
      </c>
      <c r="E149" s="261" t="s">
        <v>1737</v>
      </c>
      <c r="F149" s="262" t="s">
        <v>1738</v>
      </c>
      <c r="G149" s="263" t="s">
        <v>297</v>
      </c>
      <c r="H149" s="264">
        <v>1</v>
      </c>
      <c r="I149" s="265"/>
      <c r="J149" s="266">
        <f>ROUND(I149*H149,2)</f>
        <v>0</v>
      </c>
      <c r="K149" s="267"/>
      <c r="L149" s="42"/>
      <c r="M149" s="268" t="s">
        <v>1</v>
      </c>
      <c r="N149" s="269" t="s">
        <v>43</v>
      </c>
      <c r="O149" s="92"/>
      <c r="P149" s="270">
        <f>O149*H149</f>
        <v>0</v>
      </c>
      <c r="Q149" s="270">
        <v>0</v>
      </c>
      <c r="R149" s="270">
        <f>Q149*H149</f>
        <v>0</v>
      </c>
      <c r="S149" s="270">
        <v>0</v>
      </c>
      <c r="T149" s="27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72" t="s">
        <v>180</v>
      </c>
      <c r="AT149" s="272" t="s">
        <v>176</v>
      </c>
      <c r="AU149" s="272" t="s">
        <v>86</v>
      </c>
      <c r="AY149" s="16" t="s">
        <v>174</v>
      </c>
      <c r="BE149" s="144">
        <f>IF(N149="základní",J149,0)</f>
        <v>0</v>
      </c>
      <c r="BF149" s="144">
        <f>IF(N149="snížená",J149,0)</f>
        <v>0</v>
      </c>
      <c r="BG149" s="144">
        <f>IF(N149="zákl. přenesená",J149,0)</f>
        <v>0</v>
      </c>
      <c r="BH149" s="144">
        <f>IF(N149="sníž. přenesená",J149,0)</f>
        <v>0</v>
      </c>
      <c r="BI149" s="144">
        <f>IF(N149="nulová",J149,0)</f>
        <v>0</v>
      </c>
      <c r="BJ149" s="16" t="s">
        <v>86</v>
      </c>
      <c r="BK149" s="144">
        <f>ROUND(I149*H149,2)</f>
        <v>0</v>
      </c>
      <c r="BL149" s="16" t="s">
        <v>180</v>
      </c>
      <c r="BM149" s="272" t="s">
        <v>306</v>
      </c>
    </row>
    <row r="150" spans="1:47" s="2" customFormat="1" ht="12">
      <c r="A150" s="39"/>
      <c r="B150" s="40"/>
      <c r="C150" s="41"/>
      <c r="D150" s="273" t="s">
        <v>182</v>
      </c>
      <c r="E150" s="41"/>
      <c r="F150" s="274" t="s">
        <v>1739</v>
      </c>
      <c r="G150" s="41"/>
      <c r="H150" s="41"/>
      <c r="I150" s="160"/>
      <c r="J150" s="41"/>
      <c r="K150" s="41"/>
      <c r="L150" s="42"/>
      <c r="M150" s="275"/>
      <c r="N150" s="276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6" t="s">
        <v>182</v>
      </c>
      <c r="AU150" s="16" t="s">
        <v>86</v>
      </c>
    </row>
    <row r="151" spans="1:65" s="2" customFormat="1" ht="16.5" customHeight="1">
      <c r="A151" s="39"/>
      <c r="B151" s="40"/>
      <c r="C151" s="260" t="s">
        <v>246</v>
      </c>
      <c r="D151" s="260" t="s">
        <v>176</v>
      </c>
      <c r="E151" s="261" t="s">
        <v>1740</v>
      </c>
      <c r="F151" s="262" t="s">
        <v>1741</v>
      </c>
      <c r="G151" s="263" t="s">
        <v>297</v>
      </c>
      <c r="H151" s="264">
        <v>3</v>
      </c>
      <c r="I151" s="265"/>
      <c r="J151" s="266">
        <f>ROUND(I151*H151,2)</f>
        <v>0</v>
      </c>
      <c r="K151" s="267"/>
      <c r="L151" s="42"/>
      <c r="M151" s="268" t="s">
        <v>1</v>
      </c>
      <c r="N151" s="269" t="s">
        <v>43</v>
      </c>
      <c r="O151" s="92"/>
      <c r="P151" s="270">
        <f>O151*H151</f>
        <v>0</v>
      </c>
      <c r="Q151" s="270">
        <v>0</v>
      </c>
      <c r="R151" s="270">
        <f>Q151*H151</f>
        <v>0</v>
      </c>
      <c r="S151" s="270">
        <v>0</v>
      </c>
      <c r="T151" s="27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72" t="s">
        <v>180</v>
      </c>
      <c r="AT151" s="272" t="s">
        <v>176</v>
      </c>
      <c r="AU151" s="272" t="s">
        <v>86</v>
      </c>
      <c r="AY151" s="16" t="s">
        <v>174</v>
      </c>
      <c r="BE151" s="144">
        <f>IF(N151="základní",J151,0)</f>
        <v>0</v>
      </c>
      <c r="BF151" s="144">
        <f>IF(N151="snížená",J151,0)</f>
        <v>0</v>
      </c>
      <c r="BG151" s="144">
        <f>IF(N151="zákl. přenesená",J151,0)</f>
        <v>0</v>
      </c>
      <c r="BH151" s="144">
        <f>IF(N151="sníž. přenesená",J151,0)</f>
        <v>0</v>
      </c>
      <c r="BI151" s="144">
        <f>IF(N151="nulová",J151,0)</f>
        <v>0</v>
      </c>
      <c r="BJ151" s="16" t="s">
        <v>86</v>
      </c>
      <c r="BK151" s="144">
        <f>ROUND(I151*H151,2)</f>
        <v>0</v>
      </c>
      <c r="BL151" s="16" t="s">
        <v>180</v>
      </c>
      <c r="BM151" s="272" t="s">
        <v>315</v>
      </c>
    </row>
    <row r="152" spans="1:47" s="2" customFormat="1" ht="12">
      <c r="A152" s="39"/>
      <c r="B152" s="40"/>
      <c r="C152" s="41"/>
      <c r="D152" s="273" t="s">
        <v>182</v>
      </c>
      <c r="E152" s="41"/>
      <c r="F152" s="274" t="s">
        <v>1742</v>
      </c>
      <c r="G152" s="41"/>
      <c r="H152" s="41"/>
      <c r="I152" s="160"/>
      <c r="J152" s="41"/>
      <c r="K152" s="41"/>
      <c r="L152" s="42"/>
      <c r="M152" s="275"/>
      <c r="N152" s="276"/>
      <c r="O152" s="92"/>
      <c r="P152" s="92"/>
      <c r="Q152" s="92"/>
      <c r="R152" s="92"/>
      <c r="S152" s="92"/>
      <c r="T152" s="9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6" t="s">
        <v>182</v>
      </c>
      <c r="AU152" s="16" t="s">
        <v>86</v>
      </c>
    </row>
    <row r="153" spans="1:65" s="2" customFormat="1" ht="16.5" customHeight="1">
      <c r="A153" s="39"/>
      <c r="B153" s="40"/>
      <c r="C153" s="260" t="s">
        <v>8</v>
      </c>
      <c r="D153" s="260" t="s">
        <v>176</v>
      </c>
      <c r="E153" s="261" t="s">
        <v>1743</v>
      </c>
      <c r="F153" s="262" t="s">
        <v>1744</v>
      </c>
      <c r="G153" s="263" t="s">
        <v>1560</v>
      </c>
      <c r="H153" s="264">
        <v>1</v>
      </c>
      <c r="I153" s="265"/>
      <c r="J153" s="266">
        <f>ROUND(I153*H153,2)</f>
        <v>0</v>
      </c>
      <c r="K153" s="267"/>
      <c r="L153" s="42"/>
      <c r="M153" s="314" t="s">
        <v>1</v>
      </c>
      <c r="N153" s="315" t="s">
        <v>43</v>
      </c>
      <c r="O153" s="312"/>
      <c r="P153" s="316">
        <f>O153*H153</f>
        <v>0</v>
      </c>
      <c r="Q153" s="316">
        <v>0</v>
      </c>
      <c r="R153" s="316">
        <f>Q153*H153</f>
        <v>0</v>
      </c>
      <c r="S153" s="316">
        <v>0</v>
      </c>
      <c r="T153" s="31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72" t="s">
        <v>180</v>
      </c>
      <c r="AT153" s="272" t="s">
        <v>176</v>
      </c>
      <c r="AU153" s="272" t="s">
        <v>86</v>
      </c>
      <c r="AY153" s="16" t="s">
        <v>174</v>
      </c>
      <c r="BE153" s="144">
        <f>IF(N153="základní",J153,0)</f>
        <v>0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16" t="s">
        <v>86</v>
      </c>
      <c r="BK153" s="144">
        <f>ROUND(I153*H153,2)</f>
        <v>0</v>
      </c>
      <c r="BL153" s="16" t="s">
        <v>180</v>
      </c>
      <c r="BM153" s="272" t="s">
        <v>324</v>
      </c>
    </row>
    <row r="154" spans="1:31" s="2" customFormat="1" ht="6.95" customHeight="1">
      <c r="A154" s="39"/>
      <c r="B154" s="67"/>
      <c r="C154" s="68"/>
      <c r="D154" s="68"/>
      <c r="E154" s="68"/>
      <c r="F154" s="68"/>
      <c r="G154" s="68"/>
      <c r="H154" s="68"/>
      <c r="I154" s="201"/>
      <c r="J154" s="68"/>
      <c r="K154" s="68"/>
      <c r="L154" s="42"/>
      <c r="M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</row>
  </sheetData>
  <sheetProtection password="CC35" sheet="1" objects="1" scenarios="1" formatColumns="0" formatRows="0" autoFilter="0"/>
  <autoFilter ref="C127:K153"/>
  <mergeCells count="14">
    <mergeCell ref="E7:H7"/>
    <mergeCell ref="E9:H9"/>
    <mergeCell ref="E18:H18"/>
    <mergeCell ref="E27:H27"/>
    <mergeCell ref="E85:H85"/>
    <mergeCell ref="E87:H87"/>
    <mergeCell ref="D102:F102"/>
    <mergeCell ref="D103:F103"/>
    <mergeCell ref="D104:F104"/>
    <mergeCell ref="D105:F105"/>
    <mergeCell ref="D106:F10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5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5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106</v>
      </c>
    </row>
    <row r="3" spans="2:46" s="1" customFormat="1" ht="6.95" customHeight="1">
      <c r="B3" s="153"/>
      <c r="C3" s="154"/>
      <c r="D3" s="154"/>
      <c r="E3" s="154"/>
      <c r="F3" s="154"/>
      <c r="G3" s="154"/>
      <c r="H3" s="154"/>
      <c r="I3" s="155"/>
      <c r="J3" s="154"/>
      <c r="K3" s="154"/>
      <c r="L3" s="19"/>
      <c r="AT3" s="16" t="s">
        <v>88</v>
      </c>
    </row>
    <row r="4" spans="2:46" s="1" customFormat="1" ht="24.95" customHeight="1">
      <c r="B4" s="19"/>
      <c r="D4" s="156" t="s">
        <v>116</v>
      </c>
      <c r="I4" s="152"/>
      <c r="L4" s="19"/>
      <c r="M4" s="157" t="s">
        <v>10</v>
      </c>
      <c r="AT4" s="16" t="s">
        <v>4</v>
      </c>
    </row>
    <row r="5" spans="2:12" s="1" customFormat="1" ht="6.95" customHeight="1">
      <c r="B5" s="19"/>
      <c r="I5" s="152"/>
      <c r="L5" s="19"/>
    </row>
    <row r="6" spans="2:12" s="1" customFormat="1" ht="12" customHeight="1">
      <c r="B6" s="19"/>
      <c r="D6" s="158" t="s">
        <v>16</v>
      </c>
      <c r="I6" s="152"/>
      <c r="L6" s="19"/>
    </row>
    <row r="7" spans="2:12" s="1" customFormat="1" ht="16.5" customHeight="1">
      <c r="B7" s="19"/>
      <c r="E7" s="159" t="str">
        <f>'Rekapitulace stavby'!K6</f>
        <v>Stavební úpravy podkroví ZŠ Kostelní Lhota</v>
      </c>
      <c r="F7" s="158"/>
      <c r="G7" s="158"/>
      <c r="H7" s="158"/>
      <c r="I7" s="152"/>
      <c r="L7" s="19"/>
    </row>
    <row r="8" spans="1:31" s="2" customFormat="1" ht="12" customHeight="1">
      <c r="A8" s="39"/>
      <c r="B8" s="42"/>
      <c r="C8" s="39"/>
      <c r="D8" s="158" t="s">
        <v>117</v>
      </c>
      <c r="E8" s="39"/>
      <c r="F8" s="39"/>
      <c r="G8" s="39"/>
      <c r="H8" s="39"/>
      <c r="I8" s="160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2"/>
      <c r="C9" s="39"/>
      <c r="D9" s="39"/>
      <c r="E9" s="161" t="s">
        <v>1745</v>
      </c>
      <c r="F9" s="39"/>
      <c r="G9" s="39"/>
      <c r="H9" s="39"/>
      <c r="I9" s="160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2"/>
      <c r="C10" s="39"/>
      <c r="D10" s="39"/>
      <c r="E10" s="39"/>
      <c r="F10" s="39"/>
      <c r="G10" s="39"/>
      <c r="H10" s="39"/>
      <c r="I10" s="160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2"/>
      <c r="C11" s="39"/>
      <c r="D11" s="158" t="s">
        <v>18</v>
      </c>
      <c r="E11" s="39"/>
      <c r="F11" s="162" t="s">
        <v>1</v>
      </c>
      <c r="G11" s="39"/>
      <c r="H11" s="39"/>
      <c r="I11" s="163" t="s">
        <v>19</v>
      </c>
      <c r="J11" s="16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2"/>
      <c r="C12" s="39"/>
      <c r="D12" s="158" t="s">
        <v>20</v>
      </c>
      <c r="E12" s="39"/>
      <c r="F12" s="162" t="s">
        <v>1394</v>
      </c>
      <c r="G12" s="39"/>
      <c r="H12" s="39"/>
      <c r="I12" s="163" t="s">
        <v>22</v>
      </c>
      <c r="J12" s="164" t="str">
        <f>'Rekapitulace stavby'!AN8</f>
        <v>11. 2. 2019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2"/>
      <c r="C13" s="39"/>
      <c r="D13" s="39"/>
      <c r="E13" s="39"/>
      <c r="F13" s="39"/>
      <c r="G13" s="39"/>
      <c r="H13" s="39"/>
      <c r="I13" s="160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2"/>
      <c r="C14" s="39"/>
      <c r="D14" s="158" t="s">
        <v>24</v>
      </c>
      <c r="E14" s="39"/>
      <c r="F14" s="39"/>
      <c r="G14" s="39"/>
      <c r="H14" s="39"/>
      <c r="I14" s="163" t="s">
        <v>25</v>
      </c>
      <c r="J14" s="16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2"/>
      <c r="C15" s="39"/>
      <c r="D15" s="39"/>
      <c r="E15" s="162" t="str">
        <f>IF('Rekapitulace stavby'!E11="","",'Rekapitulace stavby'!E11)</f>
        <v>Obec Kostelní Lhota, Kostelní Lhota 6, Sadská</v>
      </c>
      <c r="F15" s="39"/>
      <c r="G15" s="39"/>
      <c r="H15" s="39"/>
      <c r="I15" s="163" t="s">
        <v>27</v>
      </c>
      <c r="J15" s="16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2"/>
      <c r="C16" s="39"/>
      <c r="D16" s="39"/>
      <c r="E16" s="39"/>
      <c r="F16" s="39"/>
      <c r="G16" s="39"/>
      <c r="H16" s="39"/>
      <c r="I16" s="160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2"/>
      <c r="C17" s="39"/>
      <c r="D17" s="158" t="s">
        <v>28</v>
      </c>
      <c r="E17" s="39"/>
      <c r="F17" s="39"/>
      <c r="G17" s="39"/>
      <c r="H17" s="39"/>
      <c r="I17" s="163" t="s">
        <v>25</v>
      </c>
      <c r="J17" s="32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2"/>
      <c r="C18" s="39"/>
      <c r="D18" s="39"/>
      <c r="E18" s="32" t="str">
        <f>'Rekapitulace stavby'!E14</f>
        <v>Vyplň údaj</v>
      </c>
      <c r="F18" s="162"/>
      <c r="G18" s="162"/>
      <c r="H18" s="162"/>
      <c r="I18" s="163" t="s">
        <v>27</v>
      </c>
      <c r="J18" s="32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2"/>
      <c r="C19" s="39"/>
      <c r="D19" s="39"/>
      <c r="E19" s="39"/>
      <c r="F19" s="39"/>
      <c r="G19" s="39"/>
      <c r="H19" s="39"/>
      <c r="I19" s="160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2"/>
      <c r="C20" s="39"/>
      <c r="D20" s="158" t="s">
        <v>30</v>
      </c>
      <c r="E20" s="39"/>
      <c r="F20" s="39"/>
      <c r="G20" s="39"/>
      <c r="H20" s="39"/>
      <c r="I20" s="163" t="s">
        <v>25</v>
      </c>
      <c r="J20" s="162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2"/>
      <c r="C21" s="39"/>
      <c r="D21" s="39"/>
      <c r="E21" s="162" t="str">
        <f>IF('Rekapitulace stavby'!E17="","",'Rekapitulace stavby'!E17)</f>
        <v>atelier 322 s.r.o.</v>
      </c>
      <c r="F21" s="39"/>
      <c r="G21" s="39"/>
      <c r="H21" s="39"/>
      <c r="I21" s="163" t="s">
        <v>27</v>
      </c>
      <c r="J21" s="162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2"/>
      <c r="C22" s="39"/>
      <c r="D22" s="39"/>
      <c r="E22" s="39"/>
      <c r="F22" s="39"/>
      <c r="G22" s="39"/>
      <c r="H22" s="39"/>
      <c r="I22" s="160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2"/>
      <c r="C23" s="39"/>
      <c r="D23" s="158" t="s">
        <v>33</v>
      </c>
      <c r="E23" s="39"/>
      <c r="F23" s="39"/>
      <c r="G23" s="39"/>
      <c r="H23" s="39"/>
      <c r="I23" s="163" t="s">
        <v>25</v>
      </c>
      <c r="J23" s="16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2"/>
      <c r="C24" s="39"/>
      <c r="D24" s="39"/>
      <c r="E24" s="162" t="str">
        <f>IF('Rekapitulace stavby'!E20="","",'Rekapitulace stavby'!E20)</f>
        <v>Kadeřábek, KFJ s.r.o.</v>
      </c>
      <c r="F24" s="39"/>
      <c r="G24" s="39"/>
      <c r="H24" s="39"/>
      <c r="I24" s="163" t="s">
        <v>27</v>
      </c>
      <c r="J24" s="16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2"/>
      <c r="C25" s="39"/>
      <c r="D25" s="39"/>
      <c r="E25" s="39"/>
      <c r="F25" s="39"/>
      <c r="G25" s="39"/>
      <c r="H25" s="39"/>
      <c r="I25" s="160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2"/>
      <c r="C26" s="39"/>
      <c r="D26" s="158" t="s">
        <v>35</v>
      </c>
      <c r="E26" s="39"/>
      <c r="F26" s="39"/>
      <c r="G26" s="39"/>
      <c r="H26" s="39"/>
      <c r="I26" s="160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65"/>
      <c r="B27" s="166"/>
      <c r="C27" s="165"/>
      <c r="D27" s="165"/>
      <c r="E27" s="167" t="s">
        <v>1</v>
      </c>
      <c r="F27" s="167"/>
      <c r="G27" s="167"/>
      <c r="H27" s="167"/>
      <c r="I27" s="168"/>
      <c r="J27" s="165"/>
      <c r="K27" s="165"/>
      <c r="L27" s="169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</row>
    <row r="28" spans="1:31" s="2" customFormat="1" ht="6.95" customHeight="1">
      <c r="A28" s="39"/>
      <c r="B28" s="42"/>
      <c r="C28" s="39"/>
      <c r="D28" s="39"/>
      <c r="E28" s="39"/>
      <c r="F28" s="39"/>
      <c r="G28" s="39"/>
      <c r="H28" s="39"/>
      <c r="I28" s="160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2"/>
      <c r="C29" s="39"/>
      <c r="D29" s="170"/>
      <c r="E29" s="170"/>
      <c r="F29" s="170"/>
      <c r="G29" s="170"/>
      <c r="H29" s="170"/>
      <c r="I29" s="171"/>
      <c r="J29" s="170"/>
      <c r="K29" s="17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2"/>
      <c r="C30" s="39"/>
      <c r="D30" s="162" t="s">
        <v>119</v>
      </c>
      <c r="E30" s="39"/>
      <c r="F30" s="39"/>
      <c r="G30" s="39"/>
      <c r="H30" s="39"/>
      <c r="I30" s="160"/>
      <c r="J30" s="172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2"/>
      <c r="C31" s="39"/>
      <c r="D31" s="173" t="s">
        <v>110</v>
      </c>
      <c r="E31" s="39"/>
      <c r="F31" s="39"/>
      <c r="G31" s="39"/>
      <c r="H31" s="39"/>
      <c r="I31" s="160"/>
      <c r="J31" s="172">
        <f>J102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2"/>
      <c r="C32" s="39"/>
      <c r="D32" s="174" t="s">
        <v>38</v>
      </c>
      <c r="E32" s="39"/>
      <c r="F32" s="39"/>
      <c r="G32" s="39"/>
      <c r="H32" s="39"/>
      <c r="I32" s="160"/>
      <c r="J32" s="175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2"/>
      <c r="C33" s="39"/>
      <c r="D33" s="170"/>
      <c r="E33" s="170"/>
      <c r="F33" s="170"/>
      <c r="G33" s="170"/>
      <c r="H33" s="170"/>
      <c r="I33" s="171"/>
      <c r="J33" s="170"/>
      <c r="K33" s="17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2"/>
      <c r="C34" s="39"/>
      <c r="D34" s="39"/>
      <c r="E34" s="39"/>
      <c r="F34" s="176" t="s">
        <v>40</v>
      </c>
      <c r="G34" s="39"/>
      <c r="H34" s="39"/>
      <c r="I34" s="177" t="s">
        <v>39</v>
      </c>
      <c r="J34" s="176" t="s">
        <v>41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2"/>
      <c r="C35" s="39"/>
      <c r="D35" s="178" t="s">
        <v>42</v>
      </c>
      <c r="E35" s="158" t="s">
        <v>43</v>
      </c>
      <c r="F35" s="179">
        <f>ROUND((SUM(BE102:BE109)+SUM(BE129:BE158)),2)</f>
        <v>0</v>
      </c>
      <c r="G35" s="39"/>
      <c r="H35" s="39"/>
      <c r="I35" s="180">
        <v>0.21</v>
      </c>
      <c r="J35" s="179">
        <f>ROUND(((SUM(BE102:BE109)+SUM(BE129:BE158))*I35),2)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2"/>
      <c r="C36" s="39"/>
      <c r="D36" s="39"/>
      <c r="E36" s="158" t="s">
        <v>44</v>
      </c>
      <c r="F36" s="179">
        <f>ROUND((SUM(BF102:BF109)+SUM(BF129:BF158)),2)</f>
        <v>0</v>
      </c>
      <c r="G36" s="39"/>
      <c r="H36" s="39"/>
      <c r="I36" s="180">
        <v>0.15</v>
      </c>
      <c r="J36" s="179">
        <f>ROUND(((SUM(BF102:BF109)+SUM(BF129:BF158))*I36),2)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2"/>
      <c r="C37" s="39"/>
      <c r="D37" s="39"/>
      <c r="E37" s="158" t="s">
        <v>45</v>
      </c>
      <c r="F37" s="179">
        <f>ROUND((SUM(BG102:BG109)+SUM(BG129:BG158)),2)</f>
        <v>0</v>
      </c>
      <c r="G37" s="39"/>
      <c r="H37" s="39"/>
      <c r="I37" s="180">
        <v>0.21</v>
      </c>
      <c r="J37" s="179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2"/>
      <c r="C38" s="39"/>
      <c r="D38" s="39"/>
      <c r="E38" s="158" t="s">
        <v>46</v>
      </c>
      <c r="F38" s="179">
        <f>ROUND((SUM(BH102:BH109)+SUM(BH129:BH158)),2)</f>
        <v>0</v>
      </c>
      <c r="G38" s="39"/>
      <c r="H38" s="39"/>
      <c r="I38" s="180">
        <v>0.15</v>
      </c>
      <c r="J38" s="179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2"/>
      <c r="C39" s="39"/>
      <c r="D39" s="39"/>
      <c r="E39" s="158" t="s">
        <v>47</v>
      </c>
      <c r="F39" s="179">
        <f>ROUND((SUM(BI102:BI109)+SUM(BI129:BI158)),2)</f>
        <v>0</v>
      </c>
      <c r="G39" s="39"/>
      <c r="H39" s="39"/>
      <c r="I39" s="180">
        <v>0</v>
      </c>
      <c r="J39" s="179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2"/>
      <c r="C40" s="39"/>
      <c r="D40" s="39"/>
      <c r="E40" s="39"/>
      <c r="F40" s="39"/>
      <c r="G40" s="39"/>
      <c r="H40" s="39"/>
      <c r="I40" s="160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2"/>
      <c r="C41" s="181"/>
      <c r="D41" s="182" t="s">
        <v>48</v>
      </c>
      <c r="E41" s="183"/>
      <c r="F41" s="183"/>
      <c r="G41" s="184" t="s">
        <v>49</v>
      </c>
      <c r="H41" s="185" t="s">
        <v>50</v>
      </c>
      <c r="I41" s="186"/>
      <c r="J41" s="187">
        <f>SUM(J32:J39)</f>
        <v>0</v>
      </c>
      <c r="K41" s="188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2"/>
      <c r="C42" s="39"/>
      <c r="D42" s="39"/>
      <c r="E42" s="39"/>
      <c r="F42" s="39"/>
      <c r="G42" s="39"/>
      <c r="H42" s="39"/>
      <c r="I42" s="160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19"/>
      <c r="I43" s="152"/>
      <c r="L43" s="19"/>
    </row>
    <row r="44" spans="2:12" s="1" customFormat="1" ht="14.4" customHeight="1">
      <c r="B44" s="19"/>
      <c r="I44" s="152"/>
      <c r="L44" s="19"/>
    </row>
    <row r="45" spans="2:12" s="1" customFormat="1" ht="14.4" customHeight="1">
      <c r="B45" s="19"/>
      <c r="I45" s="152"/>
      <c r="L45" s="19"/>
    </row>
    <row r="46" spans="2:12" s="1" customFormat="1" ht="14.4" customHeight="1">
      <c r="B46" s="19"/>
      <c r="I46" s="152"/>
      <c r="L46" s="19"/>
    </row>
    <row r="47" spans="2:12" s="1" customFormat="1" ht="14.4" customHeight="1">
      <c r="B47" s="19"/>
      <c r="I47" s="152"/>
      <c r="L47" s="19"/>
    </row>
    <row r="48" spans="2:12" s="1" customFormat="1" ht="14.4" customHeight="1">
      <c r="B48" s="19"/>
      <c r="I48" s="152"/>
      <c r="L48" s="19"/>
    </row>
    <row r="49" spans="2:12" s="1" customFormat="1" ht="14.4" customHeight="1">
      <c r="B49" s="19"/>
      <c r="I49" s="152"/>
      <c r="L49" s="19"/>
    </row>
    <row r="50" spans="2:12" s="2" customFormat="1" ht="14.4" customHeight="1">
      <c r="B50" s="64"/>
      <c r="D50" s="189" t="s">
        <v>51</v>
      </c>
      <c r="E50" s="190"/>
      <c r="F50" s="190"/>
      <c r="G50" s="189" t="s">
        <v>52</v>
      </c>
      <c r="H50" s="190"/>
      <c r="I50" s="191"/>
      <c r="J50" s="190"/>
      <c r="K50" s="190"/>
      <c r="L50" s="64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9"/>
      <c r="B61" s="42"/>
      <c r="C61" s="39"/>
      <c r="D61" s="192" t="s">
        <v>53</v>
      </c>
      <c r="E61" s="193"/>
      <c r="F61" s="194" t="s">
        <v>54</v>
      </c>
      <c r="G61" s="192" t="s">
        <v>53</v>
      </c>
      <c r="H61" s="193"/>
      <c r="I61" s="195"/>
      <c r="J61" s="196" t="s">
        <v>54</v>
      </c>
      <c r="K61" s="193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9"/>
      <c r="B65" s="42"/>
      <c r="C65" s="39"/>
      <c r="D65" s="189" t="s">
        <v>55</v>
      </c>
      <c r="E65" s="197"/>
      <c r="F65" s="197"/>
      <c r="G65" s="189" t="s">
        <v>56</v>
      </c>
      <c r="H65" s="197"/>
      <c r="I65" s="198"/>
      <c r="J65" s="197"/>
      <c r="K65" s="197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9"/>
      <c r="B76" s="42"/>
      <c r="C76" s="39"/>
      <c r="D76" s="192" t="s">
        <v>53</v>
      </c>
      <c r="E76" s="193"/>
      <c r="F76" s="194" t="s">
        <v>54</v>
      </c>
      <c r="G76" s="192" t="s">
        <v>53</v>
      </c>
      <c r="H76" s="193"/>
      <c r="I76" s="195"/>
      <c r="J76" s="196" t="s">
        <v>54</v>
      </c>
      <c r="K76" s="193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99"/>
      <c r="C77" s="200"/>
      <c r="D77" s="200"/>
      <c r="E77" s="200"/>
      <c r="F77" s="200"/>
      <c r="G77" s="200"/>
      <c r="H77" s="200"/>
      <c r="I77" s="201"/>
      <c r="J77" s="200"/>
      <c r="K77" s="200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202"/>
      <c r="C81" s="203"/>
      <c r="D81" s="203"/>
      <c r="E81" s="203"/>
      <c r="F81" s="203"/>
      <c r="G81" s="203"/>
      <c r="H81" s="203"/>
      <c r="I81" s="204"/>
      <c r="J81" s="203"/>
      <c r="K81" s="20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2" t="s">
        <v>120</v>
      </c>
      <c r="D82" s="41"/>
      <c r="E82" s="41"/>
      <c r="F82" s="41"/>
      <c r="G82" s="41"/>
      <c r="H82" s="41"/>
      <c r="I82" s="160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60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1" t="s">
        <v>16</v>
      </c>
      <c r="D84" s="41"/>
      <c r="E84" s="41"/>
      <c r="F84" s="41"/>
      <c r="G84" s="41"/>
      <c r="H84" s="41"/>
      <c r="I84" s="160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205" t="str">
        <f>E7</f>
        <v>Stavební úpravy podkroví ZŠ Kostelní Lhota</v>
      </c>
      <c r="F85" s="31"/>
      <c r="G85" s="31"/>
      <c r="H85" s="31"/>
      <c r="I85" s="160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1" t="s">
        <v>117</v>
      </c>
      <c r="D86" s="41"/>
      <c r="E86" s="41"/>
      <c r="F86" s="41"/>
      <c r="G86" s="41"/>
      <c r="H86" s="41"/>
      <c r="I86" s="160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07 - Vzduchotechnika</v>
      </c>
      <c r="F87" s="41"/>
      <c r="G87" s="41"/>
      <c r="H87" s="41"/>
      <c r="I87" s="160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60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1" t="s">
        <v>20</v>
      </c>
      <c r="D89" s="41"/>
      <c r="E89" s="41"/>
      <c r="F89" s="26" t="str">
        <f>F12</f>
        <v xml:space="preserve"> </v>
      </c>
      <c r="G89" s="41"/>
      <c r="H89" s="41"/>
      <c r="I89" s="163" t="s">
        <v>22</v>
      </c>
      <c r="J89" s="80" t="str">
        <f>IF(J12="","",J12)</f>
        <v>11. 2. 2019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60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1" t="s">
        <v>24</v>
      </c>
      <c r="D91" s="41"/>
      <c r="E91" s="41"/>
      <c r="F91" s="26" t="str">
        <f>E15</f>
        <v>Obec Kostelní Lhota, Kostelní Lhota 6, Sadská</v>
      </c>
      <c r="G91" s="41"/>
      <c r="H91" s="41"/>
      <c r="I91" s="163" t="s">
        <v>30</v>
      </c>
      <c r="J91" s="35" t="str">
        <f>E21</f>
        <v>atelier 322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>
      <c r="A92" s="39"/>
      <c r="B92" s="40"/>
      <c r="C92" s="31" t="s">
        <v>28</v>
      </c>
      <c r="D92" s="41"/>
      <c r="E92" s="41"/>
      <c r="F92" s="26" t="str">
        <f>IF(E18="","",E18)</f>
        <v>Vyplň údaj</v>
      </c>
      <c r="G92" s="41"/>
      <c r="H92" s="41"/>
      <c r="I92" s="163" t="s">
        <v>33</v>
      </c>
      <c r="J92" s="35" t="str">
        <f>E24</f>
        <v>Kadeřábek, KFJ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60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206" t="s">
        <v>121</v>
      </c>
      <c r="D94" s="150"/>
      <c r="E94" s="150"/>
      <c r="F94" s="150"/>
      <c r="G94" s="150"/>
      <c r="H94" s="150"/>
      <c r="I94" s="207"/>
      <c r="J94" s="208" t="s">
        <v>122</v>
      </c>
      <c r="K94" s="15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60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209" t="s">
        <v>123</v>
      </c>
      <c r="D96" s="41"/>
      <c r="E96" s="41"/>
      <c r="F96" s="41"/>
      <c r="G96" s="41"/>
      <c r="H96" s="41"/>
      <c r="I96" s="160"/>
      <c r="J96" s="111">
        <f>J129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6" t="s">
        <v>124</v>
      </c>
    </row>
    <row r="97" spans="1:31" s="9" customFormat="1" ht="24.95" customHeight="1">
      <c r="A97" s="9"/>
      <c r="B97" s="210"/>
      <c r="C97" s="211"/>
      <c r="D97" s="212" t="s">
        <v>1746</v>
      </c>
      <c r="E97" s="213"/>
      <c r="F97" s="213"/>
      <c r="G97" s="213"/>
      <c r="H97" s="213"/>
      <c r="I97" s="214"/>
      <c r="J97" s="215">
        <f>J130</f>
        <v>0</v>
      </c>
      <c r="K97" s="211"/>
      <c r="L97" s="21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210"/>
      <c r="C98" s="211"/>
      <c r="D98" s="212" t="s">
        <v>1747</v>
      </c>
      <c r="E98" s="213"/>
      <c r="F98" s="213"/>
      <c r="G98" s="213"/>
      <c r="H98" s="213"/>
      <c r="I98" s="214"/>
      <c r="J98" s="215">
        <f>J142</f>
        <v>0</v>
      </c>
      <c r="K98" s="211"/>
      <c r="L98" s="21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10" customFormat="1" ht="19.9" customHeight="1">
      <c r="A99" s="10"/>
      <c r="B99" s="217"/>
      <c r="C99" s="218"/>
      <c r="D99" s="219" t="s">
        <v>1748</v>
      </c>
      <c r="E99" s="220"/>
      <c r="F99" s="220"/>
      <c r="G99" s="220"/>
      <c r="H99" s="220"/>
      <c r="I99" s="221"/>
      <c r="J99" s="222">
        <f>J143</f>
        <v>0</v>
      </c>
      <c r="K99" s="218"/>
      <c r="L99" s="22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9"/>
      <c r="B100" s="40"/>
      <c r="C100" s="41"/>
      <c r="D100" s="41"/>
      <c r="E100" s="41"/>
      <c r="F100" s="41"/>
      <c r="G100" s="41"/>
      <c r="H100" s="41"/>
      <c r="I100" s="160"/>
      <c r="J100" s="41"/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6.95" customHeight="1">
      <c r="A101" s="39"/>
      <c r="B101" s="40"/>
      <c r="C101" s="41"/>
      <c r="D101" s="41"/>
      <c r="E101" s="41"/>
      <c r="F101" s="41"/>
      <c r="G101" s="41"/>
      <c r="H101" s="41"/>
      <c r="I101" s="160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29.25" customHeight="1">
      <c r="A102" s="39"/>
      <c r="B102" s="40"/>
      <c r="C102" s="209" t="s">
        <v>150</v>
      </c>
      <c r="D102" s="41"/>
      <c r="E102" s="41"/>
      <c r="F102" s="41"/>
      <c r="G102" s="41"/>
      <c r="H102" s="41"/>
      <c r="I102" s="160"/>
      <c r="J102" s="224">
        <f>ROUND(J103+J104+J105+J106+J107+J108,2)</f>
        <v>0</v>
      </c>
      <c r="K102" s="41"/>
      <c r="L102" s="64"/>
      <c r="N102" s="225" t="s">
        <v>42</v>
      </c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65" s="2" customFormat="1" ht="18" customHeight="1">
      <c r="A103" s="39"/>
      <c r="B103" s="40"/>
      <c r="C103" s="41"/>
      <c r="D103" s="145" t="s">
        <v>151</v>
      </c>
      <c r="E103" s="138"/>
      <c r="F103" s="138"/>
      <c r="G103" s="41"/>
      <c r="H103" s="41"/>
      <c r="I103" s="160"/>
      <c r="J103" s="139">
        <v>0</v>
      </c>
      <c r="K103" s="41"/>
      <c r="L103" s="226"/>
      <c r="M103" s="227"/>
      <c r="N103" s="228" t="s">
        <v>43</v>
      </c>
      <c r="O103" s="227"/>
      <c r="P103" s="227"/>
      <c r="Q103" s="227"/>
      <c r="R103" s="227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  <c r="AS103" s="227"/>
      <c r="AT103" s="227"/>
      <c r="AU103" s="227"/>
      <c r="AV103" s="227"/>
      <c r="AW103" s="227"/>
      <c r="AX103" s="227"/>
      <c r="AY103" s="229" t="s">
        <v>152</v>
      </c>
      <c r="AZ103" s="227"/>
      <c r="BA103" s="227"/>
      <c r="BB103" s="227"/>
      <c r="BC103" s="227"/>
      <c r="BD103" s="227"/>
      <c r="BE103" s="230">
        <f>IF(N103="základní",J103,0)</f>
        <v>0</v>
      </c>
      <c r="BF103" s="230">
        <f>IF(N103="snížená",J103,0)</f>
        <v>0</v>
      </c>
      <c r="BG103" s="230">
        <f>IF(N103="zákl. přenesená",J103,0)</f>
        <v>0</v>
      </c>
      <c r="BH103" s="230">
        <f>IF(N103="sníž. přenesená",J103,0)</f>
        <v>0</v>
      </c>
      <c r="BI103" s="230">
        <f>IF(N103="nulová",J103,0)</f>
        <v>0</v>
      </c>
      <c r="BJ103" s="229" t="s">
        <v>86</v>
      </c>
      <c r="BK103" s="227"/>
      <c r="BL103" s="227"/>
      <c r="BM103" s="227"/>
    </row>
    <row r="104" spans="1:65" s="2" customFormat="1" ht="18" customHeight="1">
      <c r="A104" s="39"/>
      <c r="B104" s="40"/>
      <c r="C104" s="41"/>
      <c r="D104" s="145" t="s">
        <v>153</v>
      </c>
      <c r="E104" s="138"/>
      <c r="F104" s="138"/>
      <c r="G104" s="41"/>
      <c r="H104" s="41"/>
      <c r="I104" s="160"/>
      <c r="J104" s="139">
        <v>0</v>
      </c>
      <c r="K104" s="41"/>
      <c r="L104" s="226"/>
      <c r="M104" s="227"/>
      <c r="N104" s="228" t="s">
        <v>43</v>
      </c>
      <c r="O104" s="227"/>
      <c r="P104" s="227"/>
      <c r="Q104" s="227"/>
      <c r="R104" s="227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7"/>
      <c r="AU104" s="227"/>
      <c r="AV104" s="227"/>
      <c r="AW104" s="227"/>
      <c r="AX104" s="227"/>
      <c r="AY104" s="229" t="s">
        <v>152</v>
      </c>
      <c r="AZ104" s="227"/>
      <c r="BA104" s="227"/>
      <c r="BB104" s="227"/>
      <c r="BC104" s="227"/>
      <c r="BD104" s="227"/>
      <c r="BE104" s="230">
        <f>IF(N104="základní",J104,0)</f>
        <v>0</v>
      </c>
      <c r="BF104" s="230">
        <f>IF(N104="snížená",J104,0)</f>
        <v>0</v>
      </c>
      <c r="BG104" s="230">
        <f>IF(N104="zákl. přenesená",J104,0)</f>
        <v>0</v>
      </c>
      <c r="BH104" s="230">
        <f>IF(N104="sníž. přenesená",J104,0)</f>
        <v>0</v>
      </c>
      <c r="BI104" s="230">
        <f>IF(N104="nulová",J104,0)</f>
        <v>0</v>
      </c>
      <c r="BJ104" s="229" t="s">
        <v>86</v>
      </c>
      <c r="BK104" s="227"/>
      <c r="BL104" s="227"/>
      <c r="BM104" s="227"/>
    </row>
    <row r="105" spans="1:65" s="2" customFormat="1" ht="18" customHeight="1">
      <c r="A105" s="39"/>
      <c r="B105" s="40"/>
      <c r="C105" s="41"/>
      <c r="D105" s="145" t="s">
        <v>154</v>
      </c>
      <c r="E105" s="138"/>
      <c r="F105" s="138"/>
      <c r="G105" s="41"/>
      <c r="H105" s="41"/>
      <c r="I105" s="160"/>
      <c r="J105" s="139">
        <v>0</v>
      </c>
      <c r="K105" s="41"/>
      <c r="L105" s="226"/>
      <c r="M105" s="227"/>
      <c r="N105" s="228" t="s">
        <v>43</v>
      </c>
      <c r="O105" s="227"/>
      <c r="P105" s="227"/>
      <c r="Q105" s="227"/>
      <c r="R105" s="227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7"/>
      <c r="AS105" s="227"/>
      <c r="AT105" s="227"/>
      <c r="AU105" s="227"/>
      <c r="AV105" s="227"/>
      <c r="AW105" s="227"/>
      <c r="AX105" s="227"/>
      <c r="AY105" s="229" t="s">
        <v>152</v>
      </c>
      <c r="AZ105" s="227"/>
      <c r="BA105" s="227"/>
      <c r="BB105" s="227"/>
      <c r="BC105" s="227"/>
      <c r="BD105" s="227"/>
      <c r="BE105" s="230">
        <f>IF(N105="základní",J105,0)</f>
        <v>0</v>
      </c>
      <c r="BF105" s="230">
        <f>IF(N105="snížená",J105,0)</f>
        <v>0</v>
      </c>
      <c r="BG105" s="230">
        <f>IF(N105="zákl. přenesená",J105,0)</f>
        <v>0</v>
      </c>
      <c r="BH105" s="230">
        <f>IF(N105="sníž. přenesená",J105,0)</f>
        <v>0</v>
      </c>
      <c r="BI105" s="230">
        <f>IF(N105="nulová",J105,0)</f>
        <v>0</v>
      </c>
      <c r="BJ105" s="229" t="s">
        <v>86</v>
      </c>
      <c r="BK105" s="227"/>
      <c r="BL105" s="227"/>
      <c r="BM105" s="227"/>
    </row>
    <row r="106" spans="1:65" s="2" customFormat="1" ht="18" customHeight="1">
      <c r="A106" s="39"/>
      <c r="B106" s="40"/>
      <c r="C106" s="41"/>
      <c r="D106" s="145" t="s">
        <v>155</v>
      </c>
      <c r="E106" s="138"/>
      <c r="F106" s="138"/>
      <c r="G106" s="41"/>
      <c r="H106" s="41"/>
      <c r="I106" s="160"/>
      <c r="J106" s="139">
        <v>0</v>
      </c>
      <c r="K106" s="41"/>
      <c r="L106" s="226"/>
      <c r="M106" s="227"/>
      <c r="N106" s="228" t="s">
        <v>43</v>
      </c>
      <c r="O106" s="227"/>
      <c r="P106" s="227"/>
      <c r="Q106" s="227"/>
      <c r="R106" s="227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  <c r="AQ106" s="227"/>
      <c r="AR106" s="227"/>
      <c r="AS106" s="227"/>
      <c r="AT106" s="227"/>
      <c r="AU106" s="227"/>
      <c r="AV106" s="227"/>
      <c r="AW106" s="227"/>
      <c r="AX106" s="227"/>
      <c r="AY106" s="229" t="s">
        <v>152</v>
      </c>
      <c r="AZ106" s="227"/>
      <c r="BA106" s="227"/>
      <c r="BB106" s="227"/>
      <c r="BC106" s="227"/>
      <c r="BD106" s="227"/>
      <c r="BE106" s="230">
        <f>IF(N106="základní",J106,0)</f>
        <v>0</v>
      </c>
      <c r="BF106" s="230">
        <f>IF(N106="snížená",J106,0)</f>
        <v>0</v>
      </c>
      <c r="BG106" s="230">
        <f>IF(N106="zákl. přenesená",J106,0)</f>
        <v>0</v>
      </c>
      <c r="BH106" s="230">
        <f>IF(N106="sníž. přenesená",J106,0)</f>
        <v>0</v>
      </c>
      <c r="BI106" s="230">
        <f>IF(N106="nulová",J106,0)</f>
        <v>0</v>
      </c>
      <c r="BJ106" s="229" t="s">
        <v>86</v>
      </c>
      <c r="BK106" s="227"/>
      <c r="BL106" s="227"/>
      <c r="BM106" s="227"/>
    </row>
    <row r="107" spans="1:65" s="2" customFormat="1" ht="18" customHeight="1">
      <c r="A107" s="39"/>
      <c r="B107" s="40"/>
      <c r="C107" s="41"/>
      <c r="D107" s="145" t="s">
        <v>156</v>
      </c>
      <c r="E107" s="138"/>
      <c r="F107" s="138"/>
      <c r="G107" s="41"/>
      <c r="H107" s="41"/>
      <c r="I107" s="160"/>
      <c r="J107" s="139">
        <v>0</v>
      </c>
      <c r="K107" s="41"/>
      <c r="L107" s="226"/>
      <c r="M107" s="227"/>
      <c r="N107" s="228" t="s">
        <v>43</v>
      </c>
      <c r="O107" s="227"/>
      <c r="P107" s="227"/>
      <c r="Q107" s="227"/>
      <c r="R107" s="227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  <c r="AQ107" s="227"/>
      <c r="AR107" s="227"/>
      <c r="AS107" s="227"/>
      <c r="AT107" s="227"/>
      <c r="AU107" s="227"/>
      <c r="AV107" s="227"/>
      <c r="AW107" s="227"/>
      <c r="AX107" s="227"/>
      <c r="AY107" s="229" t="s">
        <v>152</v>
      </c>
      <c r="AZ107" s="227"/>
      <c r="BA107" s="227"/>
      <c r="BB107" s="227"/>
      <c r="BC107" s="227"/>
      <c r="BD107" s="227"/>
      <c r="BE107" s="230">
        <f>IF(N107="základní",J107,0)</f>
        <v>0</v>
      </c>
      <c r="BF107" s="230">
        <f>IF(N107="snížená",J107,0)</f>
        <v>0</v>
      </c>
      <c r="BG107" s="230">
        <f>IF(N107="zákl. přenesená",J107,0)</f>
        <v>0</v>
      </c>
      <c r="BH107" s="230">
        <f>IF(N107="sníž. přenesená",J107,0)</f>
        <v>0</v>
      </c>
      <c r="BI107" s="230">
        <f>IF(N107="nulová",J107,0)</f>
        <v>0</v>
      </c>
      <c r="BJ107" s="229" t="s">
        <v>86</v>
      </c>
      <c r="BK107" s="227"/>
      <c r="BL107" s="227"/>
      <c r="BM107" s="227"/>
    </row>
    <row r="108" spans="1:65" s="2" customFormat="1" ht="18" customHeight="1">
      <c r="A108" s="39"/>
      <c r="B108" s="40"/>
      <c r="C108" s="41"/>
      <c r="D108" s="138" t="s">
        <v>157</v>
      </c>
      <c r="E108" s="41"/>
      <c r="F108" s="41"/>
      <c r="G108" s="41"/>
      <c r="H108" s="41"/>
      <c r="I108" s="160"/>
      <c r="J108" s="139">
        <f>ROUND(J30*T108,2)</f>
        <v>0</v>
      </c>
      <c r="K108" s="41"/>
      <c r="L108" s="226"/>
      <c r="M108" s="227"/>
      <c r="N108" s="228" t="s">
        <v>43</v>
      </c>
      <c r="O108" s="227"/>
      <c r="P108" s="227"/>
      <c r="Q108" s="227"/>
      <c r="R108" s="227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  <c r="AQ108" s="227"/>
      <c r="AR108" s="227"/>
      <c r="AS108" s="227"/>
      <c r="AT108" s="227"/>
      <c r="AU108" s="227"/>
      <c r="AV108" s="227"/>
      <c r="AW108" s="227"/>
      <c r="AX108" s="227"/>
      <c r="AY108" s="229" t="s">
        <v>158</v>
      </c>
      <c r="AZ108" s="227"/>
      <c r="BA108" s="227"/>
      <c r="BB108" s="227"/>
      <c r="BC108" s="227"/>
      <c r="BD108" s="227"/>
      <c r="BE108" s="230">
        <f>IF(N108="základní",J108,0)</f>
        <v>0</v>
      </c>
      <c r="BF108" s="230">
        <f>IF(N108="snížená",J108,0)</f>
        <v>0</v>
      </c>
      <c r="BG108" s="230">
        <f>IF(N108="zákl. přenesená",J108,0)</f>
        <v>0</v>
      </c>
      <c r="BH108" s="230">
        <f>IF(N108="sníž. přenesená",J108,0)</f>
        <v>0</v>
      </c>
      <c r="BI108" s="230">
        <f>IF(N108="nulová",J108,0)</f>
        <v>0</v>
      </c>
      <c r="BJ108" s="229" t="s">
        <v>86</v>
      </c>
      <c r="BK108" s="227"/>
      <c r="BL108" s="227"/>
      <c r="BM108" s="227"/>
    </row>
    <row r="109" spans="1:31" s="2" customFormat="1" ht="12">
      <c r="A109" s="39"/>
      <c r="B109" s="40"/>
      <c r="C109" s="41"/>
      <c r="D109" s="41"/>
      <c r="E109" s="41"/>
      <c r="F109" s="41"/>
      <c r="G109" s="41"/>
      <c r="H109" s="41"/>
      <c r="I109" s="160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9.25" customHeight="1">
      <c r="A110" s="39"/>
      <c r="B110" s="40"/>
      <c r="C110" s="149" t="s">
        <v>115</v>
      </c>
      <c r="D110" s="150"/>
      <c r="E110" s="150"/>
      <c r="F110" s="150"/>
      <c r="G110" s="150"/>
      <c r="H110" s="150"/>
      <c r="I110" s="207"/>
      <c r="J110" s="151">
        <f>ROUND(J96+J102,2)</f>
        <v>0</v>
      </c>
      <c r="K110" s="15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67"/>
      <c r="C111" s="68"/>
      <c r="D111" s="68"/>
      <c r="E111" s="68"/>
      <c r="F111" s="68"/>
      <c r="G111" s="68"/>
      <c r="H111" s="68"/>
      <c r="I111" s="201"/>
      <c r="J111" s="68"/>
      <c r="K111" s="68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5" spans="1:31" s="2" customFormat="1" ht="6.95" customHeight="1">
      <c r="A115" s="39"/>
      <c r="B115" s="69"/>
      <c r="C115" s="70"/>
      <c r="D115" s="70"/>
      <c r="E115" s="70"/>
      <c r="F115" s="70"/>
      <c r="G115" s="70"/>
      <c r="H115" s="70"/>
      <c r="I115" s="204"/>
      <c r="J115" s="70"/>
      <c r="K115" s="70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4.95" customHeight="1">
      <c r="A116" s="39"/>
      <c r="B116" s="40"/>
      <c r="C116" s="22" t="s">
        <v>159</v>
      </c>
      <c r="D116" s="41"/>
      <c r="E116" s="41"/>
      <c r="F116" s="41"/>
      <c r="G116" s="41"/>
      <c r="H116" s="41"/>
      <c r="I116" s="160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160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1" t="s">
        <v>16</v>
      </c>
      <c r="D118" s="41"/>
      <c r="E118" s="41"/>
      <c r="F118" s="41"/>
      <c r="G118" s="41"/>
      <c r="H118" s="41"/>
      <c r="I118" s="160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205" t="str">
        <f>E7</f>
        <v>Stavební úpravy podkroví ZŠ Kostelní Lhota</v>
      </c>
      <c r="F119" s="31"/>
      <c r="G119" s="31"/>
      <c r="H119" s="31"/>
      <c r="I119" s="160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1" t="s">
        <v>117</v>
      </c>
      <c r="D120" s="41"/>
      <c r="E120" s="41"/>
      <c r="F120" s="41"/>
      <c r="G120" s="41"/>
      <c r="H120" s="41"/>
      <c r="I120" s="160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77" t="str">
        <f>E9</f>
        <v>07 - Vzduchotechnika</v>
      </c>
      <c r="F121" s="41"/>
      <c r="G121" s="41"/>
      <c r="H121" s="41"/>
      <c r="I121" s="160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160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1" t="s">
        <v>20</v>
      </c>
      <c r="D123" s="41"/>
      <c r="E123" s="41"/>
      <c r="F123" s="26" t="str">
        <f>F12</f>
        <v xml:space="preserve"> </v>
      </c>
      <c r="G123" s="41"/>
      <c r="H123" s="41"/>
      <c r="I123" s="163" t="s">
        <v>22</v>
      </c>
      <c r="J123" s="80" t="str">
        <f>IF(J12="","",J12)</f>
        <v>11. 2. 2019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160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1" t="s">
        <v>24</v>
      </c>
      <c r="D125" s="41"/>
      <c r="E125" s="41"/>
      <c r="F125" s="26" t="str">
        <f>E15</f>
        <v>Obec Kostelní Lhota, Kostelní Lhota 6, Sadská</v>
      </c>
      <c r="G125" s="41"/>
      <c r="H125" s="41"/>
      <c r="I125" s="163" t="s">
        <v>30</v>
      </c>
      <c r="J125" s="35" t="str">
        <f>E21</f>
        <v>atelier 322 s.r.o.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25.65" customHeight="1">
      <c r="A126" s="39"/>
      <c r="B126" s="40"/>
      <c r="C126" s="31" t="s">
        <v>28</v>
      </c>
      <c r="D126" s="41"/>
      <c r="E126" s="41"/>
      <c r="F126" s="26" t="str">
        <f>IF(E18="","",E18)</f>
        <v>Vyplň údaj</v>
      </c>
      <c r="G126" s="41"/>
      <c r="H126" s="41"/>
      <c r="I126" s="163" t="s">
        <v>33</v>
      </c>
      <c r="J126" s="35" t="str">
        <f>E24</f>
        <v>Kadeřábek, KFJ s.r.o.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0.3" customHeight="1">
      <c r="A127" s="39"/>
      <c r="B127" s="40"/>
      <c r="C127" s="41"/>
      <c r="D127" s="41"/>
      <c r="E127" s="41"/>
      <c r="F127" s="41"/>
      <c r="G127" s="41"/>
      <c r="H127" s="41"/>
      <c r="I127" s="160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11" customFormat="1" ht="29.25" customHeight="1">
      <c r="A128" s="231"/>
      <c r="B128" s="232"/>
      <c r="C128" s="233" t="s">
        <v>160</v>
      </c>
      <c r="D128" s="234" t="s">
        <v>63</v>
      </c>
      <c r="E128" s="234" t="s">
        <v>59</v>
      </c>
      <c r="F128" s="234" t="s">
        <v>60</v>
      </c>
      <c r="G128" s="234" t="s">
        <v>161</v>
      </c>
      <c r="H128" s="234" t="s">
        <v>162</v>
      </c>
      <c r="I128" s="235" t="s">
        <v>163</v>
      </c>
      <c r="J128" s="236" t="s">
        <v>122</v>
      </c>
      <c r="K128" s="237" t="s">
        <v>164</v>
      </c>
      <c r="L128" s="238"/>
      <c r="M128" s="101" t="s">
        <v>1</v>
      </c>
      <c r="N128" s="102" t="s">
        <v>42</v>
      </c>
      <c r="O128" s="102" t="s">
        <v>165</v>
      </c>
      <c r="P128" s="102" t="s">
        <v>166</v>
      </c>
      <c r="Q128" s="102" t="s">
        <v>167</v>
      </c>
      <c r="R128" s="102" t="s">
        <v>168</v>
      </c>
      <c r="S128" s="102" t="s">
        <v>169</v>
      </c>
      <c r="T128" s="103" t="s">
        <v>170</v>
      </c>
      <c r="U128" s="231"/>
      <c r="V128" s="231"/>
      <c r="W128" s="231"/>
      <c r="X128" s="231"/>
      <c r="Y128" s="231"/>
      <c r="Z128" s="231"/>
      <c r="AA128" s="231"/>
      <c r="AB128" s="231"/>
      <c r="AC128" s="231"/>
      <c r="AD128" s="231"/>
      <c r="AE128" s="231"/>
    </row>
    <row r="129" spans="1:63" s="2" customFormat="1" ht="22.8" customHeight="1">
      <c r="A129" s="39"/>
      <c r="B129" s="40"/>
      <c r="C129" s="108" t="s">
        <v>171</v>
      </c>
      <c r="D129" s="41"/>
      <c r="E129" s="41"/>
      <c r="F129" s="41"/>
      <c r="G129" s="41"/>
      <c r="H129" s="41"/>
      <c r="I129" s="160"/>
      <c r="J129" s="239">
        <f>BK129</f>
        <v>0</v>
      </c>
      <c r="K129" s="41"/>
      <c r="L129" s="42"/>
      <c r="M129" s="104"/>
      <c r="N129" s="240"/>
      <c r="O129" s="105"/>
      <c r="P129" s="241">
        <f>P130+P142</f>
        <v>0</v>
      </c>
      <c r="Q129" s="105"/>
      <c r="R129" s="241">
        <f>R130+R142</f>
        <v>0</v>
      </c>
      <c r="S129" s="105"/>
      <c r="T129" s="242">
        <f>T130+T142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6" t="s">
        <v>77</v>
      </c>
      <c r="AU129" s="16" t="s">
        <v>124</v>
      </c>
      <c r="BK129" s="243">
        <f>BK130+BK142</f>
        <v>0</v>
      </c>
    </row>
    <row r="130" spans="1:63" s="12" customFormat="1" ht="25.9" customHeight="1">
      <c r="A130" s="12"/>
      <c r="B130" s="244"/>
      <c r="C130" s="245"/>
      <c r="D130" s="246" t="s">
        <v>77</v>
      </c>
      <c r="E130" s="247" t="s">
        <v>1412</v>
      </c>
      <c r="F130" s="247" t="s">
        <v>105</v>
      </c>
      <c r="G130" s="245"/>
      <c r="H130" s="245"/>
      <c r="I130" s="248"/>
      <c r="J130" s="249">
        <f>BK130</f>
        <v>0</v>
      </c>
      <c r="K130" s="245"/>
      <c r="L130" s="250"/>
      <c r="M130" s="251"/>
      <c r="N130" s="252"/>
      <c r="O130" s="252"/>
      <c r="P130" s="253">
        <f>SUM(P131:P141)</f>
        <v>0</v>
      </c>
      <c r="Q130" s="252"/>
      <c r="R130" s="253">
        <f>SUM(R131:R141)</f>
        <v>0</v>
      </c>
      <c r="S130" s="252"/>
      <c r="T130" s="254">
        <f>SUM(T131:T141)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55" t="s">
        <v>86</v>
      </c>
      <c r="AT130" s="256" t="s">
        <v>77</v>
      </c>
      <c r="AU130" s="256" t="s">
        <v>78</v>
      </c>
      <c r="AY130" s="255" t="s">
        <v>174</v>
      </c>
      <c r="BK130" s="257">
        <f>SUM(BK131:BK141)</f>
        <v>0</v>
      </c>
    </row>
    <row r="131" spans="1:65" s="2" customFormat="1" ht="55.5" customHeight="1">
      <c r="A131" s="39"/>
      <c r="B131" s="40"/>
      <c r="C131" s="260" t="s">
        <v>86</v>
      </c>
      <c r="D131" s="260" t="s">
        <v>176</v>
      </c>
      <c r="E131" s="261" t="s">
        <v>1711</v>
      </c>
      <c r="F131" s="262" t="s">
        <v>1749</v>
      </c>
      <c r="G131" s="263" t="s">
        <v>297</v>
      </c>
      <c r="H131" s="264">
        <v>1</v>
      </c>
      <c r="I131" s="265"/>
      <c r="J131" s="266">
        <f>ROUND(I131*H131,2)</f>
        <v>0</v>
      </c>
      <c r="K131" s="267"/>
      <c r="L131" s="42"/>
      <c r="M131" s="268" t="s">
        <v>1</v>
      </c>
      <c r="N131" s="269" t="s">
        <v>43</v>
      </c>
      <c r="O131" s="92"/>
      <c r="P131" s="270">
        <f>O131*H131</f>
        <v>0</v>
      </c>
      <c r="Q131" s="270">
        <v>0</v>
      </c>
      <c r="R131" s="270">
        <f>Q131*H131</f>
        <v>0</v>
      </c>
      <c r="S131" s="270">
        <v>0</v>
      </c>
      <c r="T131" s="27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72" t="s">
        <v>180</v>
      </c>
      <c r="AT131" s="272" t="s">
        <v>176</v>
      </c>
      <c r="AU131" s="272" t="s">
        <v>86</v>
      </c>
      <c r="AY131" s="16" t="s">
        <v>174</v>
      </c>
      <c r="BE131" s="144">
        <f>IF(N131="základní",J131,0)</f>
        <v>0</v>
      </c>
      <c r="BF131" s="144">
        <f>IF(N131="snížená",J131,0)</f>
        <v>0</v>
      </c>
      <c r="BG131" s="144">
        <f>IF(N131="zákl. přenesená",J131,0)</f>
        <v>0</v>
      </c>
      <c r="BH131" s="144">
        <f>IF(N131="sníž. přenesená",J131,0)</f>
        <v>0</v>
      </c>
      <c r="BI131" s="144">
        <f>IF(N131="nulová",J131,0)</f>
        <v>0</v>
      </c>
      <c r="BJ131" s="16" t="s">
        <v>86</v>
      </c>
      <c r="BK131" s="144">
        <f>ROUND(I131*H131,2)</f>
        <v>0</v>
      </c>
      <c r="BL131" s="16" t="s">
        <v>180</v>
      </c>
      <c r="BM131" s="272" t="s">
        <v>206</v>
      </c>
    </row>
    <row r="132" spans="1:47" s="2" customFormat="1" ht="12">
      <c r="A132" s="39"/>
      <c r="B132" s="40"/>
      <c r="C132" s="41"/>
      <c r="D132" s="273" t="s">
        <v>182</v>
      </c>
      <c r="E132" s="41"/>
      <c r="F132" s="274" t="s">
        <v>1750</v>
      </c>
      <c r="G132" s="41"/>
      <c r="H132" s="41"/>
      <c r="I132" s="160"/>
      <c r="J132" s="41"/>
      <c r="K132" s="41"/>
      <c r="L132" s="42"/>
      <c r="M132" s="275"/>
      <c r="N132" s="276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6" t="s">
        <v>182</v>
      </c>
      <c r="AU132" s="16" t="s">
        <v>86</v>
      </c>
    </row>
    <row r="133" spans="1:65" s="2" customFormat="1" ht="16.5" customHeight="1">
      <c r="A133" s="39"/>
      <c r="B133" s="40"/>
      <c r="C133" s="260" t="s">
        <v>88</v>
      </c>
      <c r="D133" s="260" t="s">
        <v>176</v>
      </c>
      <c r="E133" s="261" t="s">
        <v>1713</v>
      </c>
      <c r="F133" s="262" t="s">
        <v>1751</v>
      </c>
      <c r="G133" s="263" t="s">
        <v>297</v>
      </c>
      <c r="H133" s="264">
        <v>1</v>
      </c>
      <c r="I133" s="265"/>
      <c r="J133" s="266">
        <f>ROUND(I133*H133,2)</f>
        <v>0</v>
      </c>
      <c r="K133" s="267"/>
      <c r="L133" s="42"/>
      <c r="M133" s="268" t="s">
        <v>1</v>
      </c>
      <c r="N133" s="269" t="s">
        <v>43</v>
      </c>
      <c r="O133" s="92"/>
      <c r="P133" s="270">
        <f>O133*H133</f>
        <v>0</v>
      </c>
      <c r="Q133" s="270">
        <v>0</v>
      </c>
      <c r="R133" s="270">
        <f>Q133*H133</f>
        <v>0</v>
      </c>
      <c r="S133" s="270">
        <v>0</v>
      </c>
      <c r="T133" s="27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72" t="s">
        <v>180</v>
      </c>
      <c r="AT133" s="272" t="s">
        <v>176</v>
      </c>
      <c r="AU133" s="272" t="s">
        <v>86</v>
      </c>
      <c r="AY133" s="16" t="s">
        <v>174</v>
      </c>
      <c r="BE133" s="144">
        <f>IF(N133="základní",J133,0)</f>
        <v>0</v>
      </c>
      <c r="BF133" s="144">
        <f>IF(N133="snížená",J133,0)</f>
        <v>0</v>
      </c>
      <c r="BG133" s="144">
        <f>IF(N133="zákl. přenesená",J133,0)</f>
        <v>0</v>
      </c>
      <c r="BH133" s="144">
        <f>IF(N133="sníž. přenesená",J133,0)</f>
        <v>0</v>
      </c>
      <c r="BI133" s="144">
        <f>IF(N133="nulová",J133,0)</f>
        <v>0</v>
      </c>
      <c r="BJ133" s="16" t="s">
        <v>86</v>
      </c>
      <c r="BK133" s="144">
        <f>ROUND(I133*H133,2)</f>
        <v>0</v>
      </c>
      <c r="BL133" s="16" t="s">
        <v>180</v>
      </c>
      <c r="BM133" s="272" t="s">
        <v>203</v>
      </c>
    </row>
    <row r="134" spans="1:47" s="2" customFormat="1" ht="12">
      <c r="A134" s="39"/>
      <c r="B134" s="40"/>
      <c r="C134" s="41"/>
      <c r="D134" s="273" t="s">
        <v>182</v>
      </c>
      <c r="E134" s="41"/>
      <c r="F134" s="274" t="s">
        <v>1752</v>
      </c>
      <c r="G134" s="41"/>
      <c r="H134" s="41"/>
      <c r="I134" s="160"/>
      <c r="J134" s="41"/>
      <c r="K134" s="41"/>
      <c r="L134" s="42"/>
      <c r="M134" s="275"/>
      <c r="N134" s="276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6" t="s">
        <v>182</v>
      </c>
      <c r="AU134" s="16" t="s">
        <v>86</v>
      </c>
    </row>
    <row r="135" spans="1:65" s="2" customFormat="1" ht="21.75" customHeight="1">
      <c r="A135" s="39"/>
      <c r="B135" s="40"/>
      <c r="C135" s="260" t="s">
        <v>190</v>
      </c>
      <c r="D135" s="260" t="s">
        <v>176</v>
      </c>
      <c r="E135" s="261" t="s">
        <v>1716</v>
      </c>
      <c r="F135" s="262" t="s">
        <v>1753</v>
      </c>
      <c r="G135" s="263" t="s">
        <v>297</v>
      </c>
      <c r="H135" s="264">
        <v>1</v>
      </c>
      <c r="I135" s="265"/>
      <c r="J135" s="266">
        <f>ROUND(I135*H135,2)</f>
        <v>0</v>
      </c>
      <c r="K135" s="267"/>
      <c r="L135" s="42"/>
      <c r="M135" s="268" t="s">
        <v>1</v>
      </c>
      <c r="N135" s="269" t="s">
        <v>43</v>
      </c>
      <c r="O135" s="92"/>
      <c r="P135" s="270">
        <f>O135*H135</f>
        <v>0</v>
      </c>
      <c r="Q135" s="270">
        <v>0</v>
      </c>
      <c r="R135" s="270">
        <f>Q135*H135</f>
        <v>0</v>
      </c>
      <c r="S135" s="270">
        <v>0</v>
      </c>
      <c r="T135" s="27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72" t="s">
        <v>180</v>
      </c>
      <c r="AT135" s="272" t="s">
        <v>176</v>
      </c>
      <c r="AU135" s="272" t="s">
        <v>86</v>
      </c>
      <c r="AY135" s="16" t="s">
        <v>174</v>
      </c>
      <c r="BE135" s="144">
        <f>IF(N135="základní",J135,0)</f>
        <v>0</v>
      </c>
      <c r="BF135" s="144">
        <f>IF(N135="snížená",J135,0)</f>
        <v>0</v>
      </c>
      <c r="BG135" s="144">
        <f>IF(N135="zákl. přenesená",J135,0)</f>
        <v>0</v>
      </c>
      <c r="BH135" s="144">
        <f>IF(N135="sníž. přenesená",J135,0)</f>
        <v>0</v>
      </c>
      <c r="BI135" s="144">
        <f>IF(N135="nulová",J135,0)</f>
        <v>0</v>
      </c>
      <c r="BJ135" s="16" t="s">
        <v>86</v>
      </c>
      <c r="BK135" s="144">
        <f>ROUND(I135*H135,2)</f>
        <v>0</v>
      </c>
      <c r="BL135" s="16" t="s">
        <v>180</v>
      </c>
      <c r="BM135" s="272" t="s">
        <v>223</v>
      </c>
    </row>
    <row r="136" spans="1:65" s="2" customFormat="1" ht="16.5" customHeight="1">
      <c r="A136" s="39"/>
      <c r="B136" s="40"/>
      <c r="C136" s="260" t="s">
        <v>180</v>
      </c>
      <c r="D136" s="260" t="s">
        <v>176</v>
      </c>
      <c r="E136" s="261" t="s">
        <v>1723</v>
      </c>
      <c r="F136" s="262" t="s">
        <v>1754</v>
      </c>
      <c r="G136" s="263" t="s">
        <v>1454</v>
      </c>
      <c r="H136" s="264">
        <v>1</v>
      </c>
      <c r="I136" s="265"/>
      <c r="J136" s="266">
        <f>ROUND(I136*H136,2)</f>
        <v>0</v>
      </c>
      <c r="K136" s="267"/>
      <c r="L136" s="42"/>
      <c r="M136" s="268" t="s">
        <v>1</v>
      </c>
      <c r="N136" s="269" t="s">
        <v>43</v>
      </c>
      <c r="O136" s="92"/>
      <c r="P136" s="270">
        <f>O136*H136</f>
        <v>0</v>
      </c>
      <c r="Q136" s="270">
        <v>0</v>
      </c>
      <c r="R136" s="270">
        <f>Q136*H136</f>
        <v>0</v>
      </c>
      <c r="S136" s="270">
        <v>0</v>
      </c>
      <c r="T136" s="27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72" t="s">
        <v>180</v>
      </c>
      <c r="AT136" s="272" t="s">
        <v>176</v>
      </c>
      <c r="AU136" s="272" t="s">
        <v>86</v>
      </c>
      <c r="AY136" s="16" t="s">
        <v>174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6" t="s">
        <v>86</v>
      </c>
      <c r="BK136" s="144">
        <f>ROUND(I136*H136,2)</f>
        <v>0</v>
      </c>
      <c r="BL136" s="16" t="s">
        <v>180</v>
      </c>
      <c r="BM136" s="272" t="s">
        <v>256</v>
      </c>
    </row>
    <row r="137" spans="1:65" s="2" customFormat="1" ht="16.5" customHeight="1">
      <c r="A137" s="39"/>
      <c r="B137" s="40"/>
      <c r="C137" s="260" t="s">
        <v>198</v>
      </c>
      <c r="D137" s="260" t="s">
        <v>176</v>
      </c>
      <c r="E137" s="261" t="s">
        <v>1728</v>
      </c>
      <c r="F137" s="262" t="s">
        <v>1755</v>
      </c>
      <c r="G137" s="263" t="s">
        <v>297</v>
      </c>
      <c r="H137" s="264">
        <v>1</v>
      </c>
      <c r="I137" s="265"/>
      <c r="J137" s="266">
        <f>ROUND(I137*H137,2)</f>
        <v>0</v>
      </c>
      <c r="K137" s="267"/>
      <c r="L137" s="42"/>
      <c r="M137" s="268" t="s">
        <v>1</v>
      </c>
      <c r="N137" s="269" t="s">
        <v>43</v>
      </c>
      <c r="O137" s="92"/>
      <c r="P137" s="270">
        <f>O137*H137</f>
        <v>0</v>
      </c>
      <c r="Q137" s="270">
        <v>0</v>
      </c>
      <c r="R137" s="270">
        <f>Q137*H137</f>
        <v>0</v>
      </c>
      <c r="S137" s="270">
        <v>0</v>
      </c>
      <c r="T137" s="27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72" t="s">
        <v>180</v>
      </c>
      <c r="AT137" s="272" t="s">
        <v>176</v>
      </c>
      <c r="AU137" s="272" t="s">
        <v>86</v>
      </c>
      <c r="AY137" s="16" t="s">
        <v>174</v>
      </c>
      <c r="BE137" s="144">
        <f>IF(N137="základní",J137,0)</f>
        <v>0</v>
      </c>
      <c r="BF137" s="144">
        <f>IF(N137="snížená",J137,0)</f>
        <v>0</v>
      </c>
      <c r="BG137" s="144">
        <f>IF(N137="zákl. přenesená",J137,0)</f>
        <v>0</v>
      </c>
      <c r="BH137" s="144">
        <f>IF(N137="sníž. přenesená",J137,0)</f>
        <v>0</v>
      </c>
      <c r="BI137" s="144">
        <f>IF(N137="nulová",J137,0)</f>
        <v>0</v>
      </c>
      <c r="BJ137" s="16" t="s">
        <v>86</v>
      </c>
      <c r="BK137" s="144">
        <f>ROUND(I137*H137,2)</f>
        <v>0</v>
      </c>
      <c r="BL137" s="16" t="s">
        <v>180</v>
      </c>
      <c r="BM137" s="272" t="s">
        <v>276</v>
      </c>
    </row>
    <row r="138" spans="1:65" s="2" customFormat="1" ht="16.5" customHeight="1">
      <c r="A138" s="39"/>
      <c r="B138" s="40"/>
      <c r="C138" s="260" t="s">
        <v>206</v>
      </c>
      <c r="D138" s="260" t="s">
        <v>176</v>
      </c>
      <c r="E138" s="261" t="s">
        <v>1731</v>
      </c>
      <c r="F138" s="262" t="s">
        <v>1756</v>
      </c>
      <c r="G138" s="263" t="s">
        <v>297</v>
      </c>
      <c r="H138" s="264">
        <v>1</v>
      </c>
      <c r="I138" s="265"/>
      <c r="J138" s="266">
        <f>ROUND(I138*H138,2)</f>
        <v>0</v>
      </c>
      <c r="K138" s="267"/>
      <c r="L138" s="42"/>
      <c r="M138" s="268" t="s">
        <v>1</v>
      </c>
      <c r="N138" s="269" t="s">
        <v>43</v>
      </c>
      <c r="O138" s="92"/>
      <c r="P138" s="270">
        <f>O138*H138</f>
        <v>0</v>
      </c>
      <c r="Q138" s="270">
        <v>0</v>
      </c>
      <c r="R138" s="270">
        <f>Q138*H138</f>
        <v>0</v>
      </c>
      <c r="S138" s="270">
        <v>0</v>
      </c>
      <c r="T138" s="27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72" t="s">
        <v>180</v>
      </c>
      <c r="AT138" s="272" t="s">
        <v>176</v>
      </c>
      <c r="AU138" s="272" t="s">
        <v>86</v>
      </c>
      <c r="AY138" s="16" t="s">
        <v>174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6" t="s">
        <v>86</v>
      </c>
      <c r="BK138" s="144">
        <f>ROUND(I138*H138,2)</f>
        <v>0</v>
      </c>
      <c r="BL138" s="16" t="s">
        <v>180</v>
      </c>
      <c r="BM138" s="272" t="s">
        <v>285</v>
      </c>
    </row>
    <row r="139" spans="1:65" s="2" customFormat="1" ht="16.5" customHeight="1">
      <c r="A139" s="39"/>
      <c r="B139" s="40"/>
      <c r="C139" s="260" t="s">
        <v>212</v>
      </c>
      <c r="D139" s="260" t="s">
        <v>176</v>
      </c>
      <c r="E139" s="261" t="s">
        <v>1734</v>
      </c>
      <c r="F139" s="262" t="s">
        <v>1757</v>
      </c>
      <c r="G139" s="263" t="s">
        <v>297</v>
      </c>
      <c r="H139" s="264">
        <v>1</v>
      </c>
      <c r="I139" s="265"/>
      <c r="J139" s="266">
        <f>ROUND(I139*H139,2)</f>
        <v>0</v>
      </c>
      <c r="K139" s="267"/>
      <c r="L139" s="42"/>
      <c r="M139" s="268" t="s">
        <v>1</v>
      </c>
      <c r="N139" s="269" t="s">
        <v>43</v>
      </c>
      <c r="O139" s="92"/>
      <c r="P139" s="270">
        <f>O139*H139</f>
        <v>0</v>
      </c>
      <c r="Q139" s="270">
        <v>0</v>
      </c>
      <c r="R139" s="270">
        <f>Q139*H139</f>
        <v>0</v>
      </c>
      <c r="S139" s="270">
        <v>0</v>
      </c>
      <c r="T139" s="27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72" t="s">
        <v>180</v>
      </c>
      <c r="AT139" s="272" t="s">
        <v>176</v>
      </c>
      <c r="AU139" s="272" t="s">
        <v>86</v>
      </c>
      <c r="AY139" s="16" t="s">
        <v>174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6" t="s">
        <v>86</v>
      </c>
      <c r="BK139" s="144">
        <f>ROUND(I139*H139,2)</f>
        <v>0</v>
      </c>
      <c r="BL139" s="16" t="s">
        <v>180</v>
      </c>
      <c r="BM139" s="272" t="s">
        <v>294</v>
      </c>
    </row>
    <row r="140" spans="1:65" s="2" customFormat="1" ht="16.5" customHeight="1">
      <c r="A140" s="39"/>
      <c r="B140" s="40"/>
      <c r="C140" s="260" t="s">
        <v>203</v>
      </c>
      <c r="D140" s="260" t="s">
        <v>176</v>
      </c>
      <c r="E140" s="261" t="s">
        <v>1718</v>
      </c>
      <c r="F140" s="262" t="s">
        <v>1758</v>
      </c>
      <c r="G140" s="263" t="s">
        <v>1454</v>
      </c>
      <c r="H140" s="264">
        <v>1</v>
      </c>
      <c r="I140" s="265"/>
      <c r="J140" s="266">
        <f>ROUND(I140*H140,2)</f>
        <v>0</v>
      </c>
      <c r="K140" s="267"/>
      <c r="L140" s="42"/>
      <c r="M140" s="268" t="s">
        <v>1</v>
      </c>
      <c r="N140" s="269" t="s">
        <v>43</v>
      </c>
      <c r="O140" s="92"/>
      <c r="P140" s="270">
        <f>O140*H140</f>
        <v>0</v>
      </c>
      <c r="Q140" s="270">
        <v>0</v>
      </c>
      <c r="R140" s="270">
        <f>Q140*H140</f>
        <v>0</v>
      </c>
      <c r="S140" s="270">
        <v>0</v>
      </c>
      <c r="T140" s="27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72" t="s">
        <v>180</v>
      </c>
      <c r="AT140" s="272" t="s">
        <v>176</v>
      </c>
      <c r="AU140" s="272" t="s">
        <v>86</v>
      </c>
      <c r="AY140" s="16" t="s">
        <v>174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6" t="s">
        <v>86</v>
      </c>
      <c r="BK140" s="144">
        <f>ROUND(I140*H140,2)</f>
        <v>0</v>
      </c>
      <c r="BL140" s="16" t="s">
        <v>180</v>
      </c>
      <c r="BM140" s="272" t="s">
        <v>236</v>
      </c>
    </row>
    <row r="141" spans="1:65" s="2" customFormat="1" ht="16.5" customHeight="1">
      <c r="A141" s="39"/>
      <c r="B141" s="40"/>
      <c r="C141" s="260" t="s">
        <v>219</v>
      </c>
      <c r="D141" s="260" t="s">
        <v>176</v>
      </c>
      <c r="E141" s="261" t="s">
        <v>1721</v>
      </c>
      <c r="F141" s="262" t="s">
        <v>487</v>
      </c>
      <c r="G141" s="263" t="s">
        <v>1454</v>
      </c>
      <c r="H141" s="264">
        <v>1</v>
      </c>
      <c r="I141" s="265"/>
      <c r="J141" s="266">
        <f>ROUND(I141*H141,2)</f>
        <v>0</v>
      </c>
      <c r="K141" s="267"/>
      <c r="L141" s="42"/>
      <c r="M141" s="268" t="s">
        <v>1</v>
      </c>
      <c r="N141" s="269" t="s">
        <v>43</v>
      </c>
      <c r="O141" s="92"/>
      <c r="P141" s="270">
        <f>O141*H141</f>
        <v>0</v>
      </c>
      <c r="Q141" s="270">
        <v>0</v>
      </c>
      <c r="R141" s="270">
        <f>Q141*H141</f>
        <v>0</v>
      </c>
      <c r="S141" s="270">
        <v>0</v>
      </c>
      <c r="T141" s="27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72" t="s">
        <v>180</v>
      </c>
      <c r="AT141" s="272" t="s">
        <v>176</v>
      </c>
      <c r="AU141" s="272" t="s">
        <v>86</v>
      </c>
      <c r="AY141" s="16" t="s">
        <v>174</v>
      </c>
      <c r="BE141" s="144">
        <f>IF(N141="základní",J141,0)</f>
        <v>0</v>
      </c>
      <c r="BF141" s="144">
        <f>IF(N141="snížená",J141,0)</f>
        <v>0</v>
      </c>
      <c r="BG141" s="144">
        <f>IF(N141="zákl. přenesená",J141,0)</f>
        <v>0</v>
      </c>
      <c r="BH141" s="144">
        <f>IF(N141="sníž. přenesená",J141,0)</f>
        <v>0</v>
      </c>
      <c r="BI141" s="144">
        <f>IF(N141="nulová",J141,0)</f>
        <v>0</v>
      </c>
      <c r="BJ141" s="16" t="s">
        <v>86</v>
      </c>
      <c r="BK141" s="144">
        <f>ROUND(I141*H141,2)</f>
        <v>0</v>
      </c>
      <c r="BL141" s="16" t="s">
        <v>180</v>
      </c>
      <c r="BM141" s="272" t="s">
        <v>246</v>
      </c>
    </row>
    <row r="142" spans="1:63" s="12" customFormat="1" ht="25.9" customHeight="1">
      <c r="A142" s="12"/>
      <c r="B142" s="244"/>
      <c r="C142" s="245"/>
      <c r="D142" s="246" t="s">
        <v>77</v>
      </c>
      <c r="E142" s="247" t="s">
        <v>172</v>
      </c>
      <c r="F142" s="247" t="s">
        <v>172</v>
      </c>
      <c r="G142" s="245"/>
      <c r="H142" s="245"/>
      <c r="I142" s="248"/>
      <c r="J142" s="249">
        <f>BK142</f>
        <v>0</v>
      </c>
      <c r="K142" s="245"/>
      <c r="L142" s="250"/>
      <c r="M142" s="251"/>
      <c r="N142" s="252"/>
      <c r="O142" s="252"/>
      <c r="P142" s="253">
        <f>P143</f>
        <v>0</v>
      </c>
      <c r="Q142" s="252"/>
      <c r="R142" s="253">
        <f>R143</f>
        <v>0</v>
      </c>
      <c r="S142" s="252"/>
      <c r="T142" s="254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55" t="s">
        <v>86</v>
      </c>
      <c r="AT142" s="256" t="s">
        <v>77</v>
      </c>
      <c r="AU142" s="256" t="s">
        <v>78</v>
      </c>
      <c r="AY142" s="255" t="s">
        <v>174</v>
      </c>
      <c r="BK142" s="257">
        <f>BK143</f>
        <v>0</v>
      </c>
    </row>
    <row r="143" spans="1:63" s="12" customFormat="1" ht="22.8" customHeight="1">
      <c r="A143" s="12"/>
      <c r="B143" s="244"/>
      <c r="C143" s="245"/>
      <c r="D143" s="246" t="s">
        <v>77</v>
      </c>
      <c r="E143" s="258" t="s">
        <v>1438</v>
      </c>
      <c r="F143" s="258" t="s">
        <v>1759</v>
      </c>
      <c r="G143" s="245"/>
      <c r="H143" s="245"/>
      <c r="I143" s="248"/>
      <c r="J143" s="259">
        <f>BK143</f>
        <v>0</v>
      </c>
      <c r="K143" s="245"/>
      <c r="L143" s="250"/>
      <c r="M143" s="251"/>
      <c r="N143" s="252"/>
      <c r="O143" s="252"/>
      <c r="P143" s="253">
        <f>SUM(P144:P158)</f>
        <v>0</v>
      </c>
      <c r="Q143" s="252"/>
      <c r="R143" s="253">
        <f>SUM(R144:R158)</f>
        <v>0</v>
      </c>
      <c r="S143" s="252"/>
      <c r="T143" s="254">
        <f>SUM(T144:T158)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55" t="s">
        <v>86</v>
      </c>
      <c r="AT143" s="256" t="s">
        <v>77</v>
      </c>
      <c r="AU143" s="256" t="s">
        <v>86</v>
      </c>
      <c r="AY143" s="255" t="s">
        <v>174</v>
      </c>
      <c r="BK143" s="257">
        <f>SUM(BK144:BK158)</f>
        <v>0</v>
      </c>
    </row>
    <row r="144" spans="1:65" s="2" customFormat="1" ht="16.5" customHeight="1">
      <c r="A144" s="39"/>
      <c r="B144" s="40"/>
      <c r="C144" s="260" t="s">
        <v>223</v>
      </c>
      <c r="D144" s="260" t="s">
        <v>176</v>
      </c>
      <c r="E144" s="261" t="s">
        <v>1760</v>
      </c>
      <c r="F144" s="262" t="s">
        <v>1761</v>
      </c>
      <c r="G144" s="263" t="s">
        <v>297</v>
      </c>
      <c r="H144" s="264">
        <v>2</v>
      </c>
      <c r="I144" s="265"/>
      <c r="J144" s="266">
        <f>ROUND(I144*H144,2)</f>
        <v>0</v>
      </c>
      <c r="K144" s="267"/>
      <c r="L144" s="42"/>
      <c r="M144" s="268" t="s">
        <v>1</v>
      </c>
      <c r="N144" s="269" t="s">
        <v>43</v>
      </c>
      <c r="O144" s="92"/>
      <c r="P144" s="270">
        <f>O144*H144</f>
        <v>0</v>
      </c>
      <c r="Q144" s="270">
        <v>0</v>
      </c>
      <c r="R144" s="270">
        <f>Q144*H144</f>
        <v>0</v>
      </c>
      <c r="S144" s="270">
        <v>0</v>
      </c>
      <c r="T144" s="27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72" t="s">
        <v>180</v>
      </c>
      <c r="AT144" s="272" t="s">
        <v>176</v>
      </c>
      <c r="AU144" s="272" t="s">
        <v>88</v>
      </c>
      <c r="AY144" s="16" t="s">
        <v>174</v>
      </c>
      <c r="BE144" s="144">
        <f>IF(N144="základní",J144,0)</f>
        <v>0</v>
      </c>
      <c r="BF144" s="144">
        <f>IF(N144="snížená",J144,0)</f>
        <v>0</v>
      </c>
      <c r="BG144" s="144">
        <f>IF(N144="zákl. přenesená",J144,0)</f>
        <v>0</v>
      </c>
      <c r="BH144" s="144">
        <f>IF(N144="sníž. přenesená",J144,0)</f>
        <v>0</v>
      </c>
      <c r="BI144" s="144">
        <f>IF(N144="nulová",J144,0)</f>
        <v>0</v>
      </c>
      <c r="BJ144" s="16" t="s">
        <v>86</v>
      </c>
      <c r="BK144" s="144">
        <f>ROUND(I144*H144,2)</f>
        <v>0</v>
      </c>
      <c r="BL144" s="16" t="s">
        <v>180</v>
      </c>
      <c r="BM144" s="272" t="s">
        <v>1762</v>
      </c>
    </row>
    <row r="145" spans="1:65" s="2" customFormat="1" ht="16.5" customHeight="1">
      <c r="A145" s="39"/>
      <c r="B145" s="40"/>
      <c r="C145" s="260" t="s">
        <v>229</v>
      </c>
      <c r="D145" s="260" t="s">
        <v>176</v>
      </c>
      <c r="E145" s="261" t="s">
        <v>1763</v>
      </c>
      <c r="F145" s="262" t="s">
        <v>1764</v>
      </c>
      <c r="G145" s="263" t="s">
        <v>338</v>
      </c>
      <c r="H145" s="264">
        <v>8</v>
      </c>
      <c r="I145" s="265"/>
      <c r="J145" s="266">
        <f>ROUND(I145*H145,2)</f>
        <v>0</v>
      </c>
      <c r="K145" s="267"/>
      <c r="L145" s="42"/>
      <c r="M145" s="268" t="s">
        <v>1</v>
      </c>
      <c r="N145" s="269" t="s">
        <v>43</v>
      </c>
      <c r="O145" s="92"/>
      <c r="P145" s="270">
        <f>O145*H145</f>
        <v>0</v>
      </c>
      <c r="Q145" s="270">
        <v>0</v>
      </c>
      <c r="R145" s="270">
        <f>Q145*H145</f>
        <v>0</v>
      </c>
      <c r="S145" s="270">
        <v>0</v>
      </c>
      <c r="T145" s="27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72" t="s">
        <v>180</v>
      </c>
      <c r="AT145" s="272" t="s">
        <v>176</v>
      </c>
      <c r="AU145" s="272" t="s">
        <v>88</v>
      </c>
      <c r="AY145" s="16" t="s">
        <v>174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16" t="s">
        <v>86</v>
      </c>
      <c r="BK145" s="144">
        <f>ROUND(I145*H145,2)</f>
        <v>0</v>
      </c>
      <c r="BL145" s="16" t="s">
        <v>180</v>
      </c>
      <c r="BM145" s="272" t="s">
        <v>1765</v>
      </c>
    </row>
    <row r="146" spans="1:65" s="2" customFormat="1" ht="16.5" customHeight="1">
      <c r="A146" s="39"/>
      <c r="B146" s="40"/>
      <c r="C146" s="260" t="s">
        <v>236</v>
      </c>
      <c r="D146" s="260" t="s">
        <v>176</v>
      </c>
      <c r="E146" s="261" t="s">
        <v>1766</v>
      </c>
      <c r="F146" s="262" t="s">
        <v>1767</v>
      </c>
      <c r="G146" s="263" t="s">
        <v>297</v>
      </c>
      <c r="H146" s="264">
        <v>4</v>
      </c>
      <c r="I146" s="265"/>
      <c r="J146" s="266">
        <f>ROUND(I146*H146,2)</f>
        <v>0</v>
      </c>
      <c r="K146" s="267"/>
      <c r="L146" s="42"/>
      <c r="M146" s="268" t="s">
        <v>1</v>
      </c>
      <c r="N146" s="269" t="s">
        <v>43</v>
      </c>
      <c r="O146" s="92"/>
      <c r="P146" s="270">
        <f>O146*H146</f>
        <v>0</v>
      </c>
      <c r="Q146" s="270">
        <v>0</v>
      </c>
      <c r="R146" s="270">
        <f>Q146*H146</f>
        <v>0</v>
      </c>
      <c r="S146" s="270">
        <v>0</v>
      </c>
      <c r="T146" s="27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72" t="s">
        <v>180</v>
      </c>
      <c r="AT146" s="272" t="s">
        <v>176</v>
      </c>
      <c r="AU146" s="272" t="s">
        <v>88</v>
      </c>
      <c r="AY146" s="16" t="s">
        <v>174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6" t="s">
        <v>86</v>
      </c>
      <c r="BK146" s="144">
        <f>ROUND(I146*H146,2)</f>
        <v>0</v>
      </c>
      <c r="BL146" s="16" t="s">
        <v>180</v>
      </c>
      <c r="BM146" s="272" t="s">
        <v>1768</v>
      </c>
    </row>
    <row r="147" spans="1:65" s="2" customFormat="1" ht="16.5" customHeight="1">
      <c r="A147" s="39"/>
      <c r="B147" s="40"/>
      <c r="C147" s="260" t="s">
        <v>241</v>
      </c>
      <c r="D147" s="260" t="s">
        <v>176</v>
      </c>
      <c r="E147" s="261" t="s">
        <v>1769</v>
      </c>
      <c r="F147" s="262" t="s">
        <v>1770</v>
      </c>
      <c r="G147" s="263" t="s">
        <v>338</v>
      </c>
      <c r="H147" s="264">
        <v>10</v>
      </c>
      <c r="I147" s="265"/>
      <c r="J147" s="266">
        <f>ROUND(I147*H147,2)</f>
        <v>0</v>
      </c>
      <c r="K147" s="267"/>
      <c r="L147" s="42"/>
      <c r="M147" s="268" t="s">
        <v>1</v>
      </c>
      <c r="N147" s="269" t="s">
        <v>43</v>
      </c>
      <c r="O147" s="92"/>
      <c r="P147" s="270">
        <f>O147*H147</f>
        <v>0</v>
      </c>
      <c r="Q147" s="270">
        <v>0</v>
      </c>
      <c r="R147" s="270">
        <f>Q147*H147</f>
        <v>0</v>
      </c>
      <c r="S147" s="270">
        <v>0</v>
      </c>
      <c r="T147" s="27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72" t="s">
        <v>180</v>
      </c>
      <c r="AT147" s="272" t="s">
        <v>176</v>
      </c>
      <c r="AU147" s="272" t="s">
        <v>88</v>
      </c>
      <c r="AY147" s="16" t="s">
        <v>174</v>
      </c>
      <c r="BE147" s="144">
        <f>IF(N147="základní",J147,0)</f>
        <v>0</v>
      </c>
      <c r="BF147" s="144">
        <f>IF(N147="snížená",J147,0)</f>
        <v>0</v>
      </c>
      <c r="BG147" s="144">
        <f>IF(N147="zákl. přenesená",J147,0)</f>
        <v>0</v>
      </c>
      <c r="BH147" s="144">
        <f>IF(N147="sníž. přenesená",J147,0)</f>
        <v>0</v>
      </c>
      <c r="BI147" s="144">
        <f>IF(N147="nulová",J147,0)</f>
        <v>0</v>
      </c>
      <c r="BJ147" s="16" t="s">
        <v>86</v>
      </c>
      <c r="BK147" s="144">
        <f>ROUND(I147*H147,2)</f>
        <v>0</v>
      </c>
      <c r="BL147" s="16" t="s">
        <v>180</v>
      </c>
      <c r="BM147" s="272" t="s">
        <v>1771</v>
      </c>
    </row>
    <row r="148" spans="1:65" s="2" customFormat="1" ht="16.5" customHeight="1">
      <c r="A148" s="39"/>
      <c r="B148" s="40"/>
      <c r="C148" s="260" t="s">
        <v>246</v>
      </c>
      <c r="D148" s="260" t="s">
        <v>176</v>
      </c>
      <c r="E148" s="261" t="s">
        <v>1772</v>
      </c>
      <c r="F148" s="262" t="s">
        <v>1773</v>
      </c>
      <c r="G148" s="263" t="s">
        <v>338</v>
      </c>
      <c r="H148" s="264">
        <v>8</v>
      </c>
      <c r="I148" s="265"/>
      <c r="J148" s="266">
        <f>ROUND(I148*H148,2)</f>
        <v>0</v>
      </c>
      <c r="K148" s="267"/>
      <c r="L148" s="42"/>
      <c r="M148" s="268" t="s">
        <v>1</v>
      </c>
      <c r="N148" s="269" t="s">
        <v>43</v>
      </c>
      <c r="O148" s="92"/>
      <c r="P148" s="270">
        <f>O148*H148</f>
        <v>0</v>
      </c>
      <c r="Q148" s="270">
        <v>0</v>
      </c>
      <c r="R148" s="270">
        <f>Q148*H148</f>
        <v>0</v>
      </c>
      <c r="S148" s="270">
        <v>0</v>
      </c>
      <c r="T148" s="27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72" t="s">
        <v>180</v>
      </c>
      <c r="AT148" s="272" t="s">
        <v>176</v>
      </c>
      <c r="AU148" s="272" t="s">
        <v>88</v>
      </c>
      <c r="AY148" s="16" t="s">
        <v>174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16" t="s">
        <v>86</v>
      </c>
      <c r="BK148" s="144">
        <f>ROUND(I148*H148,2)</f>
        <v>0</v>
      </c>
      <c r="BL148" s="16" t="s">
        <v>180</v>
      </c>
      <c r="BM148" s="272" t="s">
        <v>1774</v>
      </c>
    </row>
    <row r="149" spans="1:65" s="2" customFormat="1" ht="16.5" customHeight="1">
      <c r="A149" s="39"/>
      <c r="B149" s="40"/>
      <c r="C149" s="260" t="s">
        <v>8</v>
      </c>
      <c r="D149" s="260" t="s">
        <v>176</v>
      </c>
      <c r="E149" s="261" t="s">
        <v>1775</v>
      </c>
      <c r="F149" s="262" t="s">
        <v>1776</v>
      </c>
      <c r="G149" s="263" t="s">
        <v>297</v>
      </c>
      <c r="H149" s="264">
        <v>2</v>
      </c>
      <c r="I149" s="265"/>
      <c r="J149" s="266">
        <f>ROUND(I149*H149,2)</f>
        <v>0</v>
      </c>
      <c r="K149" s="267"/>
      <c r="L149" s="42"/>
      <c r="M149" s="268" t="s">
        <v>1</v>
      </c>
      <c r="N149" s="269" t="s">
        <v>43</v>
      </c>
      <c r="O149" s="92"/>
      <c r="P149" s="270">
        <f>O149*H149</f>
        <v>0</v>
      </c>
      <c r="Q149" s="270">
        <v>0</v>
      </c>
      <c r="R149" s="270">
        <f>Q149*H149</f>
        <v>0</v>
      </c>
      <c r="S149" s="270">
        <v>0</v>
      </c>
      <c r="T149" s="27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72" t="s">
        <v>180</v>
      </c>
      <c r="AT149" s="272" t="s">
        <v>176</v>
      </c>
      <c r="AU149" s="272" t="s">
        <v>88</v>
      </c>
      <c r="AY149" s="16" t="s">
        <v>174</v>
      </c>
      <c r="BE149" s="144">
        <f>IF(N149="základní",J149,0)</f>
        <v>0</v>
      </c>
      <c r="BF149" s="144">
        <f>IF(N149="snížená",J149,0)</f>
        <v>0</v>
      </c>
      <c r="BG149" s="144">
        <f>IF(N149="zákl. přenesená",J149,0)</f>
        <v>0</v>
      </c>
      <c r="BH149" s="144">
        <f>IF(N149="sníž. přenesená",J149,0)</f>
        <v>0</v>
      </c>
      <c r="BI149" s="144">
        <f>IF(N149="nulová",J149,0)</f>
        <v>0</v>
      </c>
      <c r="BJ149" s="16" t="s">
        <v>86</v>
      </c>
      <c r="BK149" s="144">
        <f>ROUND(I149*H149,2)</f>
        <v>0</v>
      </c>
      <c r="BL149" s="16" t="s">
        <v>180</v>
      </c>
      <c r="BM149" s="272" t="s">
        <v>1777</v>
      </c>
    </row>
    <row r="150" spans="1:65" s="2" customFormat="1" ht="16.5" customHeight="1">
      <c r="A150" s="39"/>
      <c r="B150" s="40"/>
      <c r="C150" s="260" t="s">
        <v>256</v>
      </c>
      <c r="D150" s="260" t="s">
        <v>176</v>
      </c>
      <c r="E150" s="261" t="s">
        <v>1778</v>
      </c>
      <c r="F150" s="262" t="s">
        <v>1779</v>
      </c>
      <c r="G150" s="263" t="s">
        <v>297</v>
      </c>
      <c r="H150" s="264">
        <v>1</v>
      </c>
      <c r="I150" s="265"/>
      <c r="J150" s="266">
        <f>ROUND(I150*H150,2)</f>
        <v>0</v>
      </c>
      <c r="K150" s="267"/>
      <c r="L150" s="42"/>
      <c r="M150" s="268" t="s">
        <v>1</v>
      </c>
      <c r="N150" s="269" t="s">
        <v>43</v>
      </c>
      <c r="O150" s="92"/>
      <c r="P150" s="270">
        <f>O150*H150</f>
        <v>0</v>
      </c>
      <c r="Q150" s="270">
        <v>0</v>
      </c>
      <c r="R150" s="270">
        <f>Q150*H150</f>
        <v>0</v>
      </c>
      <c r="S150" s="270">
        <v>0</v>
      </c>
      <c r="T150" s="27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72" t="s">
        <v>180</v>
      </c>
      <c r="AT150" s="272" t="s">
        <v>176</v>
      </c>
      <c r="AU150" s="272" t="s">
        <v>88</v>
      </c>
      <c r="AY150" s="16" t="s">
        <v>174</v>
      </c>
      <c r="BE150" s="144">
        <f>IF(N150="základní",J150,0)</f>
        <v>0</v>
      </c>
      <c r="BF150" s="144">
        <f>IF(N150="snížená",J150,0)</f>
        <v>0</v>
      </c>
      <c r="BG150" s="144">
        <f>IF(N150="zákl. přenesená",J150,0)</f>
        <v>0</v>
      </c>
      <c r="BH150" s="144">
        <f>IF(N150="sníž. přenesená",J150,0)</f>
        <v>0</v>
      </c>
      <c r="BI150" s="144">
        <f>IF(N150="nulová",J150,0)</f>
        <v>0</v>
      </c>
      <c r="BJ150" s="16" t="s">
        <v>86</v>
      </c>
      <c r="BK150" s="144">
        <f>ROUND(I150*H150,2)</f>
        <v>0</v>
      </c>
      <c r="BL150" s="16" t="s">
        <v>180</v>
      </c>
      <c r="BM150" s="272" t="s">
        <v>1780</v>
      </c>
    </row>
    <row r="151" spans="1:65" s="2" customFormat="1" ht="16.5" customHeight="1">
      <c r="A151" s="39"/>
      <c r="B151" s="40"/>
      <c r="C151" s="260" t="s">
        <v>261</v>
      </c>
      <c r="D151" s="260" t="s">
        <v>176</v>
      </c>
      <c r="E151" s="261" t="s">
        <v>1781</v>
      </c>
      <c r="F151" s="262" t="s">
        <v>1782</v>
      </c>
      <c r="G151" s="263" t="s">
        <v>297</v>
      </c>
      <c r="H151" s="264">
        <v>4</v>
      </c>
      <c r="I151" s="265"/>
      <c r="J151" s="266">
        <f>ROUND(I151*H151,2)</f>
        <v>0</v>
      </c>
      <c r="K151" s="267"/>
      <c r="L151" s="42"/>
      <c r="M151" s="268" t="s">
        <v>1</v>
      </c>
      <c r="N151" s="269" t="s">
        <v>43</v>
      </c>
      <c r="O151" s="92"/>
      <c r="P151" s="270">
        <f>O151*H151</f>
        <v>0</v>
      </c>
      <c r="Q151" s="270">
        <v>0</v>
      </c>
      <c r="R151" s="270">
        <f>Q151*H151</f>
        <v>0</v>
      </c>
      <c r="S151" s="270">
        <v>0</v>
      </c>
      <c r="T151" s="27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72" t="s">
        <v>180</v>
      </c>
      <c r="AT151" s="272" t="s">
        <v>176</v>
      </c>
      <c r="AU151" s="272" t="s">
        <v>88</v>
      </c>
      <c r="AY151" s="16" t="s">
        <v>174</v>
      </c>
      <c r="BE151" s="144">
        <f>IF(N151="základní",J151,0)</f>
        <v>0</v>
      </c>
      <c r="BF151" s="144">
        <f>IF(N151="snížená",J151,0)</f>
        <v>0</v>
      </c>
      <c r="BG151" s="144">
        <f>IF(N151="zákl. přenesená",J151,0)</f>
        <v>0</v>
      </c>
      <c r="BH151" s="144">
        <f>IF(N151="sníž. přenesená",J151,0)</f>
        <v>0</v>
      </c>
      <c r="BI151" s="144">
        <f>IF(N151="nulová",J151,0)</f>
        <v>0</v>
      </c>
      <c r="BJ151" s="16" t="s">
        <v>86</v>
      </c>
      <c r="BK151" s="144">
        <f>ROUND(I151*H151,2)</f>
        <v>0</v>
      </c>
      <c r="BL151" s="16" t="s">
        <v>180</v>
      </c>
      <c r="BM151" s="272" t="s">
        <v>1783</v>
      </c>
    </row>
    <row r="152" spans="1:65" s="2" customFormat="1" ht="16.5" customHeight="1">
      <c r="A152" s="39"/>
      <c r="B152" s="40"/>
      <c r="C152" s="260" t="s">
        <v>266</v>
      </c>
      <c r="D152" s="260" t="s">
        <v>176</v>
      </c>
      <c r="E152" s="261" t="s">
        <v>1784</v>
      </c>
      <c r="F152" s="262" t="s">
        <v>1785</v>
      </c>
      <c r="G152" s="263" t="s">
        <v>297</v>
      </c>
      <c r="H152" s="264">
        <v>2</v>
      </c>
      <c r="I152" s="265"/>
      <c r="J152" s="266">
        <f>ROUND(I152*H152,2)</f>
        <v>0</v>
      </c>
      <c r="K152" s="267"/>
      <c r="L152" s="42"/>
      <c r="M152" s="268" t="s">
        <v>1</v>
      </c>
      <c r="N152" s="269" t="s">
        <v>43</v>
      </c>
      <c r="O152" s="92"/>
      <c r="P152" s="270">
        <f>O152*H152</f>
        <v>0</v>
      </c>
      <c r="Q152" s="270">
        <v>0</v>
      </c>
      <c r="R152" s="270">
        <f>Q152*H152</f>
        <v>0</v>
      </c>
      <c r="S152" s="270">
        <v>0</v>
      </c>
      <c r="T152" s="27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72" t="s">
        <v>180</v>
      </c>
      <c r="AT152" s="272" t="s">
        <v>176</v>
      </c>
      <c r="AU152" s="272" t="s">
        <v>88</v>
      </c>
      <c r="AY152" s="16" t="s">
        <v>174</v>
      </c>
      <c r="BE152" s="144">
        <f>IF(N152="základní",J152,0)</f>
        <v>0</v>
      </c>
      <c r="BF152" s="144">
        <f>IF(N152="snížená",J152,0)</f>
        <v>0</v>
      </c>
      <c r="BG152" s="144">
        <f>IF(N152="zákl. přenesená",J152,0)</f>
        <v>0</v>
      </c>
      <c r="BH152" s="144">
        <f>IF(N152="sníž. přenesená",J152,0)</f>
        <v>0</v>
      </c>
      <c r="BI152" s="144">
        <f>IF(N152="nulová",J152,0)</f>
        <v>0</v>
      </c>
      <c r="BJ152" s="16" t="s">
        <v>86</v>
      </c>
      <c r="BK152" s="144">
        <f>ROUND(I152*H152,2)</f>
        <v>0</v>
      </c>
      <c r="BL152" s="16" t="s">
        <v>180</v>
      </c>
      <c r="BM152" s="272" t="s">
        <v>1786</v>
      </c>
    </row>
    <row r="153" spans="1:65" s="2" customFormat="1" ht="16.5" customHeight="1">
      <c r="A153" s="39"/>
      <c r="B153" s="40"/>
      <c r="C153" s="260" t="s">
        <v>271</v>
      </c>
      <c r="D153" s="260" t="s">
        <v>176</v>
      </c>
      <c r="E153" s="261" t="s">
        <v>1787</v>
      </c>
      <c r="F153" s="262" t="s">
        <v>1788</v>
      </c>
      <c r="G153" s="263" t="s">
        <v>297</v>
      </c>
      <c r="H153" s="264">
        <v>2</v>
      </c>
      <c r="I153" s="265"/>
      <c r="J153" s="266">
        <f>ROUND(I153*H153,2)</f>
        <v>0</v>
      </c>
      <c r="K153" s="267"/>
      <c r="L153" s="42"/>
      <c r="M153" s="268" t="s">
        <v>1</v>
      </c>
      <c r="N153" s="269" t="s">
        <v>43</v>
      </c>
      <c r="O153" s="92"/>
      <c r="P153" s="270">
        <f>O153*H153</f>
        <v>0</v>
      </c>
      <c r="Q153" s="270">
        <v>0</v>
      </c>
      <c r="R153" s="270">
        <f>Q153*H153</f>
        <v>0</v>
      </c>
      <c r="S153" s="270">
        <v>0</v>
      </c>
      <c r="T153" s="27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72" t="s">
        <v>180</v>
      </c>
      <c r="AT153" s="272" t="s">
        <v>176</v>
      </c>
      <c r="AU153" s="272" t="s">
        <v>88</v>
      </c>
      <c r="AY153" s="16" t="s">
        <v>174</v>
      </c>
      <c r="BE153" s="144">
        <f>IF(N153="základní",J153,0)</f>
        <v>0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16" t="s">
        <v>86</v>
      </c>
      <c r="BK153" s="144">
        <f>ROUND(I153*H153,2)</f>
        <v>0</v>
      </c>
      <c r="BL153" s="16" t="s">
        <v>180</v>
      </c>
      <c r="BM153" s="272" t="s">
        <v>1789</v>
      </c>
    </row>
    <row r="154" spans="1:65" s="2" customFormat="1" ht="16.5" customHeight="1">
      <c r="A154" s="39"/>
      <c r="B154" s="40"/>
      <c r="C154" s="260" t="s">
        <v>276</v>
      </c>
      <c r="D154" s="260" t="s">
        <v>176</v>
      </c>
      <c r="E154" s="261" t="s">
        <v>1790</v>
      </c>
      <c r="F154" s="262" t="s">
        <v>1791</v>
      </c>
      <c r="G154" s="263" t="s">
        <v>297</v>
      </c>
      <c r="H154" s="264">
        <v>2</v>
      </c>
      <c r="I154" s="265"/>
      <c r="J154" s="266">
        <f>ROUND(I154*H154,2)</f>
        <v>0</v>
      </c>
      <c r="K154" s="267"/>
      <c r="L154" s="42"/>
      <c r="M154" s="268" t="s">
        <v>1</v>
      </c>
      <c r="N154" s="269" t="s">
        <v>43</v>
      </c>
      <c r="O154" s="92"/>
      <c r="P154" s="270">
        <f>O154*H154</f>
        <v>0</v>
      </c>
      <c r="Q154" s="270">
        <v>0</v>
      </c>
      <c r="R154" s="270">
        <f>Q154*H154</f>
        <v>0</v>
      </c>
      <c r="S154" s="270">
        <v>0</v>
      </c>
      <c r="T154" s="27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72" t="s">
        <v>180</v>
      </c>
      <c r="AT154" s="272" t="s">
        <v>176</v>
      </c>
      <c r="AU154" s="272" t="s">
        <v>88</v>
      </c>
      <c r="AY154" s="16" t="s">
        <v>174</v>
      </c>
      <c r="BE154" s="144">
        <f>IF(N154="základní",J154,0)</f>
        <v>0</v>
      </c>
      <c r="BF154" s="144">
        <f>IF(N154="snížená",J154,0)</f>
        <v>0</v>
      </c>
      <c r="BG154" s="144">
        <f>IF(N154="zákl. přenesená",J154,0)</f>
        <v>0</v>
      </c>
      <c r="BH154" s="144">
        <f>IF(N154="sníž. přenesená",J154,0)</f>
        <v>0</v>
      </c>
      <c r="BI154" s="144">
        <f>IF(N154="nulová",J154,0)</f>
        <v>0</v>
      </c>
      <c r="BJ154" s="16" t="s">
        <v>86</v>
      </c>
      <c r="BK154" s="144">
        <f>ROUND(I154*H154,2)</f>
        <v>0</v>
      </c>
      <c r="BL154" s="16" t="s">
        <v>180</v>
      </c>
      <c r="BM154" s="272" t="s">
        <v>1792</v>
      </c>
    </row>
    <row r="155" spans="1:65" s="2" customFormat="1" ht="16.5" customHeight="1">
      <c r="A155" s="39"/>
      <c r="B155" s="40"/>
      <c r="C155" s="260" t="s">
        <v>7</v>
      </c>
      <c r="D155" s="260" t="s">
        <v>176</v>
      </c>
      <c r="E155" s="261" t="s">
        <v>1793</v>
      </c>
      <c r="F155" s="262" t="s">
        <v>1794</v>
      </c>
      <c r="G155" s="263" t="s">
        <v>297</v>
      </c>
      <c r="H155" s="264">
        <v>2</v>
      </c>
      <c r="I155" s="265"/>
      <c r="J155" s="266">
        <f>ROUND(I155*H155,2)</f>
        <v>0</v>
      </c>
      <c r="K155" s="267"/>
      <c r="L155" s="42"/>
      <c r="M155" s="268" t="s">
        <v>1</v>
      </c>
      <c r="N155" s="269" t="s">
        <v>43</v>
      </c>
      <c r="O155" s="92"/>
      <c r="P155" s="270">
        <f>O155*H155</f>
        <v>0</v>
      </c>
      <c r="Q155" s="270">
        <v>0</v>
      </c>
      <c r="R155" s="270">
        <f>Q155*H155</f>
        <v>0</v>
      </c>
      <c r="S155" s="270">
        <v>0</v>
      </c>
      <c r="T155" s="27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72" t="s">
        <v>180</v>
      </c>
      <c r="AT155" s="272" t="s">
        <v>176</v>
      </c>
      <c r="AU155" s="272" t="s">
        <v>88</v>
      </c>
      <c r="AY155" s="16" t="s">
        <v>174</v>
      </c>
      <c r="BE155" s="144">
        <f>IF(N155="základní",J155,0)</f>
        <v>0</v>
      </c>
      <c r="BF155" s="144">
        <f>IF(N155="snížená",J155,0)</f>
        <v>0</v>
      </c>
      <c r="BG155" s="144">
        <f>IF(N155="zákl. přenesená",J155,0)</f>
        <v>0</v>
      </c>
      <c r="BH155" s="144">
        <f>IF(N155="sníž. přenesená",J155,0)</f>
        <v>0</v>
      </c>
      <c r="BI155" s="144">
        <f>IF(N155="nulová",J155,0)</f>
        <v>0</v>
      </c>
      <c r="BJ155" s="16" t="s">
        <v>86</v>
      </c>
      <c r="BK155" s="144">
        <f>ROUND(I155*H155,2)</f>
        <v>0</v>
      </c>
      <c r="BL155" s="16" t="s">
        <v>180</v>
      </c>
      <c r="BM155" s="272" t="s">
        <v>1795</v>
      </c>
    </row>
    <row r="156" spans="1:65" s="2" customFormat="1" ht="16.5" customHeight="1">
      <c r="A156" s="39"/>
      <c r="B156" s="40"/>
      <c r="C156" s="260" t="s">
        <v>285</v>
      </c>
      <c r="D156" s="260" t="s">
        <v>176</v>
      </c>
      <c r="E156" s="261" t="s">
        <v>1796</v>
      </c>
      <c r="F156" s="262" t="s">
        <v>1797</v>
      </c>
      <c r="G156" s="263" t="s">
        <v>388</v>
      </c>
      <c r="H156" s="264">
        <v>1</v>
      </c>
      <c r="I156" s="265"/>
      <c r="J156" s="266">
        <f>ROUND(I156*H156,2)</f>
        <v>0</v>
      </c>
      <c r="K156" s="267"/>
      <c r="L156" s="42"/>
      <c r="M156" s="268" t="s">
        <v>1</v>
      </c>
      <c r="N156" s="269" t="s">
        <v>43</v>
      </c>
      <c r="O156" s="92"/>
      <c r="P156" s="270">
        <f>O156*H156</f>
        <v>0</v>
      </c>
      <c r="Q156" s="270">
        <v>0</v>
      </c>
      <c r="R156" s="270">
        <f>Q156*H156</f>
        <v>0</v>
      </c>
      <c r="S156" s="270">
        <v>0</v>
      </c>
      <c r="T156" s="27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72" t="s">
        <v>180</v>
      </c>
      <c r="AT156" s="272" t="s">
        <v>176</v>
      </c>
      <c r="AU156" s="272" t="s">
        <v>88</v>
      </c>
      <c r="AY156" s="16" t="s">
        <v>174</v>
      </c>
      <c r="BE156" s="144">
        <f>IF(N156="základní",J156,0)</f>
        <v>0</v>
      </c>
      <c r="BF156" s="144">
        <f>IF(N156="snížená",J156,0)</f>
        <v>0</v>
      </c>
      <c r="BG156" s="144">
        <f>IF(N156="zákl. přenesená",J156,0)</f>
        <v>0</v>
      </c>
      <c r="BH156" s="144">
        <f>IF(N156="sníž. přenesená",J156,0)</f>
        <v>0</v>
      </c>
      <c r="BI156" s="144">
        <f>IF(N156="nulová",J156,0)</f>
        <v>0</v>
      </c>
      <c r="BJ156" s="16" t="s">
        <v>86</v>
      </c>
      <c r="BK156" s="144">
        <f>ROUND(I156*H156,2)</f>
        <v>0</v>
      </c>
      <c r="BL156" s="16" t="s">
        <v>180</v>
      </c>
      <c r="BM156" s="272" t="s">
        <v>1798</v>
      </c>
    </row>
    <row r="157" spans="1:65" s="2" customFormat="1" ht="16.5" customHeight="1">
      <c r="A157" s="39"/>
      <c r="B157" s="40"/>
      <c r="C157" s="260" t="s">
        <v>290</v>
      </c>
      <c r="D157" s="260" t="s">
        <v>176</v>
      </c>
      <c r="E157" s="261" t="s">
        <v>1799</v>
      </c>
      <c r="F157" s="262" t="s">
        <v>1800</v>
      </c>
      <c r="G157" s="263" t="s">
        <v>388</v>
      </c>
      <c r="H157" s="264">
        <v>1</v>
      </c>
      <c r="I157" s="265"/>
      <c r="J157" s="266">
        <f>ROUND(I157*H157,2)</f>
        <v>0</v>
      </c>
      <c r="K157" s="267"/>
      <c r="L157" s="42"/>
      <c r="M157" s="268" t="s">
        <v>1</v>
      </c>
      <c r="N157" s="269" t="s">
        <v>43</v>
      </c>
      <c r="O157" s="92"/>
      <c r="P157" s="270">
        <f>O157*H157</f>
        <v>0</v>
      </c>
      <c r="Q157" s="270">
        <v>0</v>
      </c>
      <c r="R157" s="270">
        <f>Q157*H157</f>
        <v>0</v>
      </c>
      <c r="S157" s="270">
        <v>0</v>
      </c>
      <c r="T157" s="27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72" t="s">
        <v>180</v>
      </c>
      <c r="AT157" s="272" t="s">
        <v>176</v>
      </c>
      <c r="AU157" s="272" t="s">
        <v>88</v>
      </c>
      <c r="AY157" s="16" t="s">
        <v>174</v>
      </c>
      <c r="BE157" s="144">
        <f>IF(N157="základní",J157,0)</f>
        <v>0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16" t="s">
        <v>86</v>
      </c>
      <c r="BK157" s="144">
        <f>ROUND(I157*H157,2)</f>
        <v>0</v>
      </c>
      <c r="BL157" s="16" t="s">
        <v>180</v>
      </c>
      <c r="BM157" s="272" t="s">
        <v>1801</v>
      </c>
    </row>
    <row r="158" spans="1:65" s="2" customFormat="1" ht="16.5" customHeight="1">
      <c r="A158" s="39"/>
      <c r="B158" s="40"/>
      <c r="C158" s="260" t="s">
        <v>294</v>
      </c>
      <c r="D158" s="260" t="s">
        <v>176</v>
      </c>
      <c r="E158" s="261" t="s">
        <v>1802</v>
      </c>
      <c r="F158" s="262" t="s">
        <v>487</v>
      </c>
      <c r="G158" s="263" t="s">
        <v>388</v>
      </c>
      <c r="H158" s="264">
        <v>1</v>
      </c>
      <c r="I158" s="265"/>
      <c r="J158" s="266">
        <f>ROUND(I158*H158,2)</f>
        <v>0</v>
      </c>
      <c r="K158" s="267"/>
      <c r="L158" s="42"/>
      <c r="M158" s="314" t="s">
        <v>1</v>
      </c>
      <c r="N158" s="315" t="s">
        <v>43</v>
      </c>
      <c r="O158" s="312"/>
      <c r="P158" s="316">
        <f>O158*H158</f>
        <v>0</v>
      </c>
      <c r="Q158" s="316">
        <v>0</v>
      </c>
      <c r="R158" s="316">
        <f>Q158*H158</f>
        <v>0</v>
      </c>
      <c r="S158" s="316">
        <v>0</v>
      </c>
      <c r="T158" s="31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72" t="s">
        <v>180</v>
      </c>
      <c r="AT158" s="272" t="s">
        <v>176</v>
      </c>
      <c r="AU158" s="272" t="s">
        <v>88</v>
      </c>
      <c r="AY158" s="16" t="s">
        <v>174</v>
      </c>
      <c r="BE158" s="144">
        <f>IF(N158="základní",J158,0)</f>
        <v>0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16" t="s">
        <v>86</v>
      </c>
      <c r="BK158" s="144">
        <f>ROUND(I158*H158,2)</f>
        <v>0</v>
      </c>
      <c r="BL158" s="16" t="s">
        <v>180</v>
      </c>
      <c r="BM158" s="272" t="s">
        <v>1803</v>
      </c>
    </row>
    <row r="159" spans="1:31" s="2" customFormat="1" ht="6.95" customHeight="1">
      <c r="A159" s="39"/>
      <c r="B159" s="67"/>
      <c r="C159" s="68"/>
      <c r="D159" s="68"/>
      <c r="E159" s="68"/>
      <c r="F159" s="68"/>
      <c r="G159" s="68"/>
      <c r="H159" s="68"/>
      <c r="I159" s="201"/>
      <c r="J159" s="68"/>
      <c r="K159" s="68"/>
      <c r="L159" s="42"/>
      <c r="M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</row>
  </sheetData>
  <sheetProtection password="CC35" sheet="1" objects="1" scenarios="1" formatColumns="0" formatRows="0" autoFilter="0"/>
  <autoFilter ref="C128:K158"/>
  <mergeCells count="14">
    <mergeCell ref="E7:H7"/>
    <mergeCell ref="E9:H9"/>
    <mergeCell ref="E18:H18"/>
    <mergeCell ref="E27:H27"/>
    <mergeCell ref="E85:H85"/>
    <mergeCell ref="E87:H87"/>
    <mergeCell ref="D103:F103"/>
    <mergeCell ref="D104:F104"/>
    <mergeCell ref="D105:F105"/>
    <mergeCell ref="D106:F106"/>
    <mergeCell ref="D107:F10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MKADERABEK\Martin</dc:creator>
  <cp:keywords/>
  <dc:description/>
  <cp:lastModifiedBy>MKADERABEK\Martin</cp:lastModifiedBy>
  <dcterms:created xsi:type="dcterms:W3CDTF">2020-01-30T06:34:23Z</dcterms:created>
  <dcterms:modified xsi:type="dcterms:W3CDTF">2020-01-30T06:34:40Z</dcterms:modified>
  <cp:category/>
  <cp:version/>
  <cp:contentType/>
  <cp:contentStatus/>
</cp:coreProperties>
</file>