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6380" windowHeight="8130" activeTab="4"/>
  </bookViews>
  <sheets>
    <sheet name="Velké" sheetId="2" r:id="rId1"/>
    <sheet name="Malé" sheetId="7" r:id="rId2"/>
    <sheet name="Ovocné+keře" sheetId="8" r:id="rId3"/>
    <sheet name="ODS" sheetId="6" r:id="rId4"/>
    <sheet name="celkem" sheetId="4" r:id="rId5"/>
  </sheets>
  <externalReferences>
    <externalReference r:id="rId6"/>
  </externalReferences>
  <definedNames>
    <definedName name="_xlnm._FilterDatabase" localSheetId="0" hidden="1">Velké!$A$1:$H$19</definedName>
    <definedName name="cisloobjektu">'[1]Krycí list'!$A$5</definedName>
    <definedName name="cislostavby">'[1]Krycí list'!$A$7</definedName>
    <definedName name="Dodavka">[1]Rekapitulace!$G$14</definedName>
    <definedName name="HSV">[1]Rekapitulace!$E$14</definedName>
    <definedName name="HZS">[1]Rekapitulace!$I$14</definedName>
    <definedName name="Mont">[1]Rekapitulace!$H$14</definedName>
    <definedName name="nazevobjektu">'[1]Krycí list'!$C$5</definedName>
    <definedName name="nazevstavby">'[1]Krycí list'!$C$7</definedName>
    <definedName name="_xlnm.Print_Area" localSheetId="4">celkem!$A$1:$F$13</definedName>
    <definedName name="_xlnm.Print_Area" localSheetId="0">Velké!$A$1:$H$58</definedName>
    <definedName name="PocetMJ">#REF!</definedName>
    <definedName name="Projektant">#REF!</definedName>
    <definedName name="PSV">[1]Rekapitulace!$F$14</definedName>
    <definedName name="SazbaDPH1">#REF!</definedName>
    <definedName name="SazbaDPH2">#REF!</definedName>
    <definedName name="VRN">[1]Rekapitulace!$H$27</definedName>
  </definedNames>
  <calcPr calcId="145621"/>
</workbook>
</file>

<file path=xl/calcChain.xml><?xml version="1.0" encoding="utf-8"?>
<calcChain xmlns="http://schemas.openxmlformats.org/spreadsheetml/2006/main">
  <c r="G48" i="2" l="1"/>
  <c r="H22" i="2" l="1"/>
  <c r="H21" i="2"/>
  <c r="E23" i="2"/>
  <c r="H20" i="2"/>
  <c r="H8" i="7" l="1"/>
  <c r="H7" i="7"/>
  <c r="H6" i="8"/>
  <c r="H7" i="8"/>
  <c r="H8" i="8"/>
  <c r="H9" i="8"/>
  <c r="H10" i="8"/>
  <c r="H15" i="8"/>
  <c r="H16" i="8"/>
  <c r="F17" i="6"/>
  <c r="G16" i="6"/>
  <c r="G15" i="6"/>
  <c r="H9" i="7" l="1"/>
  <c r="G41" i="7" s="1"/>
  <c r="H11" i="8"/>
  <c r="H17" i="8"/>
  <c r="G17" i="6"/>
  <c r="H18" i="8" l="1"/>
  <c r="G35" i="6"/>
  <c r="F30" i="6"/>
  <c r="G29" i="6"/>
  <c r="G30" i="6" s="1"/>
  <c r="F23" i="6"/>
  <c r="G22" i="6"/>
  <c r="F10" i="6"/>
  <c r="G9" i="6"/>
  <c r="G8" i="6"/>
  <c r="G7" i="6"/>
  <c r="G6" i="6"/>
  <c r="G36" i="6" l="1"/>
  <c r="G10" i="6"/>
  <c r="G23" i="6"/>
  <c r="G39" i="6" l="1"/>
  <c r="F10" i="4" s="1"/>
  <c r="G47" i="2"/>
  <c r="G33" i="7"/>
  <c r="E17" i="7"/>
  <c r="G17" i="7" s="1"/>
  <c r="G16" i="7"/>
  <c r="E31" i="2"/>
  <c r="G31" i="2" s="1"/>
  <c r="G30" i="2"/>
  <c r="E29" i="2" l="1"/>
  <c r="E32" i="2" s="1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E32" i="7"/>
  <c r="G32" i="7" s="1"/>
  <c r="E17" i="8"/>
  <c r="E34" i="8" s="1"/>
  <c r="E39" i="8" s="1"/>
  <c r="E11" i="8"/>
  <c r="E24" i="8" s="1"/>
  <c r="E9" i="7"/>
  <c r="H23" i="2" l="1"/>
  <c r="F55" i="2" s="1"/>
  <c r="E51" i="2"/>
  <c r="G51" i="2" s="1"/>
  <c r="E50" i="2"/>
  <c r="G50" i="2" s="1"/>
  <c r="E49" i="2"/>
  <c r="G49" i="2" s="1"/>
  <c r="E49" i="8"/>
  <c r="G49" i="8" s="1"/>
  <c r="E46" i="8"/>
  <c r="G46" i="8" s="1"/>
  <c r="E34" i="7"/>
  <c r="G34" i="7" s="1"/>
  <c r="E35" i="7"/>
  <c r="E47" i="8"/>
  <c r="G47" i="8" s="1"/>
  <c r="G48" i="8"/>
  <c r="G39" i="8"/>
  <c r="G34" i="8"/>
  <c r="E35" i="8"/>
  <c r="E36" i="7"/>
  <c r="G36" i="7" s="1"/>
  <c r="E30" i="7"/>
  <c r="G35" i="7"/>
  <c r="E15" i="7"/>
  <c r="E46" i="2"/>
  <c r="G46" i="2" s="1"/>
  <c r="E44" i="2"/>
  <c r="G53" i="8"/>
  <c r="E25" i="8" l="1"/>
  <c r="E29" i="8"/>
  <c r="G29" i="8" s="1"/>
  <c r="G24" i="8"/>
  <c r="G50" i="8"/>
  <c r="G55" i="8" s="1"/>
  <c r="G25" i="8"/>
  <c r="E27" i="8"/>
  <c r="G27" i="8" s="1"/>
  <c r="E26" i="8"/>
  <c r="E28" i="8" s="1"/>
  <c r="G28" i="8" s="1"/>
  <c r="G35" i="8"/>
  <c r="E37" i="8"/>
  <c r="G37" i="8" s="1"/>
  <c r="E36" i="8"/>
  <c r="E31" i="7"/>
  <c r="G31" i="7" s="1"/>
  <c r="G30" i="7"/>
  <c r="G15" i="7"/>
  <c r="E18" i="7"/>
  <c r="E45" i="2"/>
  <c r="G45" i="2" s="1"/>
  <c r="G44" i="2"/>
  <c r="G26" i="8" l="1"/>
  <c r="G30" i="8" s="1"/>
  <c r="E38" i="8"/>
  <c r="G38" i="8" s="1"/>
  <c r="G36" i="8"/>
  <c r="G37" i="7"/>
  <c r="G43" i="7" s="1"/>
  <c r="G24" i="7"/>
  <c r="G18" i="7"/>
  <c r="E22" i="7"/>
  <c r="G22" i="7" s="1"/>
  <c r="E20" i="7"/>
  <c r="E23" i="7"/>
  <c r="G23" i="7" s="1"/>
  <c r="E19" i="7"/>
  <c r="G19" i="7" s="1"/>
  <c r="G52" i="2"/>
  <c r="F57" i="2" s="1"/>
  <c r="G40" i="8" l="1"/>
  <c r="G41" i="8" s="1"/>
  <c r="G54" i="8" s="1"/>
  <c r="G56" i="8" s="1"/>
  <c r="F9" i="4" s="1"/>
  <c r="G20" i="7"/>
  <c r="E21" i="7"/>
  <c r="G21" i="7" s="1"/>
  <c r="G25" i="7" l="1"/>
  <c r="G42" i="7" s="1"/>
  <c r="G44" i="7" s="1"/>
  <c r="F8" i="4" s="1"/>
  <c r="G29" i="2" l="1"/>
  <c r="E36" i="2"/>
  <c r="G36" i="2" s="1"/>
  <c r="G38" i="2"/>
  <c r="E33" i="2"/>
  <c r="G33" i="2" s="1"/>
  <c r="E37" i="2"/>
  <c r="G37" i="2" s="1"/>
  <c r="G32" i="2"/>
  <c r="E34" i="2"/>
  <c r="E35" i="2" s="1"/>
  <c r="G35" i="2" s="1"/>
  <c r="G34" i="2" l="1"/>
  <c r="G39" i="2" s="1"/>
  <c r="F56" i="2" s="1"/>
  <c r="F58" i="2" l="1"/>
  <c r="F7" i="4" s="1"/>
  <c r="F11" i="4" s="1"/>
  <c r="F12" i="4" s="1"/>
  <c r="F13" i="4" s="1"/>
</calcChain>
</file>

<file path=xl/sharedStrings.xml><?xml version="1.0" encoding="utf-8"?>
<sst xmlns="http://schemas.openxmlformats.org/spreadsheetml/2006/main" count="481" uniqueCount="210">
  <si>
    <t>jednotka</t>
  </si>
  <si>
    <t>počet jedn.</t>
  </si>
  <si>
    <t>ks</t>
  </si>
  <si>
    <t>m2</t>
  </si>
  <si>
    <t>m3</t>
  </si>
  <si>
    <t>cena/jedn.</t>
  </si>
  <si>
    <t>Práce</t>
  </si>
  <si>
    <t xml:space="preserve">Pomocný materiál </t>
  </si>
  <si>
    <t>CELKEM :</t>
  </si>
  <si>
    <t>CELKEM bez DPH :</t>
  </si>
  <si>
    <t>SEZNAM POUŽITÝCH DRUHŮ :</t>
  </si>
  <si>
    <t>P.č.</t>
  </si>
  <si>
    <t>taxon</t>
  </si>
  <si>
    <t>česky</t>
  </si>
  <si>
    <t>efekt</t>
  </si>
  <si>
    <t>poč. ks</t>
  </si>
  <si>
    <t>výšk. kat.</t>
  </si>
  <si>
    <t>cena/ks*</t>
  </si>
  <si>
    <t>celkem*</t>
  </si>
  <si>
    <t>-</t>
  </si>
  <si>
    <t>číslo</t>
  </si>
  <si>
    <t>č. práce</t>
  </si>
  <si>
    <t>celkem</t>
  </si>
  <si>
    <t>název</t>
  </si>
  <si>
    <t>2</t>
  </si>
  <si>
    <t>m</t>
  </si>
  <si>
    <t>poř.č.</t>
  </si>
  <si>
    <t>práce</t>
  </si>
  <si>
    <t>183 10-1115</t>
  </si>
  <si>
    <t>184 10-2113</t>
  </si>
  <si>
    <t>výsadba dřevin s balem v rovině d 0,3 - 0,4 m</t>
  </si>
  <si>
    <t>hnojení tabletovým hnojivem Sylvamix (1 rostlina - 3 ks)</t>
  </si>
  <si>
    <t>998 23-1311</t>
  </si>
  <si>
    <t>t</t>
  </si>
  <si>
    <t xml:space="preserve">Rostlinný materiál </t>
  </si>
  <si>
    <t>184 20-1111</t>
  </si>
  <si>
    <t>183 10-1114</t>
  </si>
  <si>
    <t>PRÁCE  :</t>
  </si>
  <si>
    <t>CELKEM PRÁCE :</t>
  </si>
  <si>
    <t>POMOCNÝ MATERIÁL  :</t>
  </si>
  <si>
    <t>CELKOVÉ NÁKLADY :</t>
  </si>
  <si>
    <t>KEŘE :</t>
  </si>
  <si>
    <t>CELKEM ROSTLINNÝ MATERIÁL  :</t>
  </si>
  <si>
    <t>CELKEM POMOCNÝ MATERIÁL :</t>
  </si>
  <si>
    <t>bílý květ</t>
  </si>
  <si>
    <t>přesun hmot pro sadovnické úpravy do 5000 m vodorovně (0,1t/ks)</t>
  </si>
  <si>
    <t>hloubení jam pro stromy bez výměny půdy (0,125m3-0,4m3)</t>
  </si>
  <si>
    <t>SOLITERNÍ STROMY :</t>
  </si>
  <si>
    <t>růžový květ</t>
  </si>
  <si>
    <t>ok 14-16</t>
  </si>
  <si>
    <t>ok 12-14</t>
  </si>
  <si>
    <t>zhotovení obalu juta 1 vrstva rovina (2 m2/ 1strom)</t>
  </si>
  <si>
    <t>příčky (prům. 8cm, délka 60cm), 3 ks/strom</t>
  </si>
  <si>
    <t>úvazky (strom 1m/ks)</t>
  </si>
  <si>
    <t>4</t>
  </si>
  <si>
    <t>Betula jacquemontii</t>
  </si>
  <si>
    <t>bříza</t>
  </si>
  <si>
    <t>bílý kmen</t>
  </si>
  <si>
    <t>Magnolia soulangeana</t>
  </si>
  <si>
    <t>Malus ´Rudolph´</t>
  </si>
  <si>
    <t>Prunus serrulata ´Kanzan´</t>
  </si>
  <si>
    <t>okrasná třešeň</t>
  </si>
  <si>
    <t>v 125-150</t>
  </si>
  <si>
    <t>5</t>
  </si>
  <si>
    <t>184 10-2111</t>
  </si>
  <si>
    <t>hloubení jam pro stromy bez výměny půdy do 0,125 m3</t>
  </si>
  <si>
    <t>výsadba stromu bez balu v rovině do 1,8 m, vč. ukotvení</t>
  </si>
  <si>
    <t>vytyčení stromů</t>
  </si>
  <si>
    <t>magnólie</t>
  </si>
  <si>
    <t>okr. jabloň</t>
  </si>
  <si>
    <t>184 21-5133</t>
  </si>
  <si>
    <t xml:space="preserve">kotvení dřevin 3  kůly do 3m </t>
  </si>
  <si>
    <t>184 50-1121</t>
  </si>
  <si>
    <t>mulčování rostlin tl. do 100 mm</t>
  </si>
  <si>
    <t>184 91-1421</t>
  </si>
  <si>
    <r>
      <t xml:space="preserve">katalog popisů a směrných cen stavebních prací </t>
    </r>
    <r>
      <rPr>
        <b/>
        <sz val="12"/>
        <color theme="0" tint="-0.499984740745262"/>
        <rFont val="Arial"/>
        <family val="2"/>
        <charset val="238"/>
      </rPr>
      <t>HSV 2014</t>
    </r>
    <r>
      <rPr>
        <sz val="12"/>
        <color theme="0" tint="-0.499984740745262"/>
        <rFont val="Arial"/>
        <family val="2"/>
        <charset val="238"/>
      </rPr>
      <t>, ÚRS PRAHA</t>
    </r>
  </si>
  <si>
    <t>DPH 21%</t>
  </si>
  <si>
    <t>Crateagus laevigata 'Paul´s Scarlet'</t>
  </si>
  <si>
    <t>Syringa vulg. 'Katherine Havemeyer'</t>
  </si>
  <si>
    <t>šeřík obecný var.</t>
  </si>
  <si>
    <t>Syringa vulg. 'Monique Lemoine'</t>
  </si>
  <si>
    <t>Malus 'Golden Hornet'</t>
  </si>
  <si>
    <t xml:space="preserve">Aesculus hippocastanum </t>
  </si>
  <si>
    <t>Castanea sativa</t>
  </si>
  <si>
    <t>Tilia cordata</t>
  </si>
  <si>
    <t>Amelanchier lamarckii</t>
  </si>
  <si>
    <t>Aesculus  x carnea ´Briotii´</t>
  </si>
  <si>
    <t xml:space="preserve">jírovec pleťový </t>
  </si>
  <si>
    <t>Quercus robur</t>
  </si>
  <si>
    <t>dub letní</t>
  </si>
  <si>
    <t>OVOCNÉ STROMY :</t>
  </si>
  <si>
    <t>Prunus avium 'Kaštánka'</t>
  </si>
  <si>
    <t>ovocná třešeň</t>
  </si>
  <si>
    <t>Prunus avium 'Plena'</t>
  </si>
  <si>
    <t>Prunus avium 'Napoleonova'</t>
  </si>
  <si>
    <t>Prunus avium 'Rivan'</t>
  </si>
  <si>
    <t>Juglans regia ´Jupiter´</t>
  </si>
  <si>
    <t>Juglans regia ´Mars´</t>
  </si>
  <si>
    <t>ořešák</t>
  </si>
  <si>
    <t>jírovec koňský</t>
  </si>
  <si>
    <t>Acer pensylvanicum</t>
  </si>
  <si>
    <t>javor pensylvánský</t>
  </si>
  <si>
    <t>Acer rubrum ´Scanlon´</t>
  </si>
  <si>
    <t>javor červený</t>
  </si>
  <si>
    <t>kaštanovník setý</t>
  </si>
  <si>
    <t>žlutý plod</t>
  </si>
  <si>
    <t>růžovo-fialový květ</t>
  </si>
  <si>
    <t>Prunus ´Accolade´</t>
  </si>
  <si>
    <t>podzimní barvení</t>
  </si>
  <si>
    <t>bílý květ, podzimní barvení</t>
  </si>
  <si>
    <t>jedlé plody</t>
  </si>
  <si>
    <t>plnokvětý bílý květ</t>
  </si>
  <si>
    <t>vzrůstný listnatý strom</t>
  </si>
  <si>
    <t>lípa srdčitá</t>
  </si>
  <si>
    <t>KOMPLEXNÍ ÚPRAVA VEŘEJNÝCH PROSTRANSTVÍ V KOSTELNÍ LHOTĚ - ROZPOČET</t>
  </si>
  <si>
    <t>O1</t>
  </si>
  <si>
    <t>O2</t>
  </si>
  <si>
    <t>O3</t>
  </si>
  <si>
    <t>O4</t>
  </si>
  <si>
    <t>O5</t>
  </si>
  <si>
    <t xml:space="preserve"> růžový květ</t>
  </si>
  <si>
    <t>ok 10-12</t>
  </si>
  <si>
    <t>přesun hmot pro sadovnické úpravy do 5000 m vodorovně (0,15t/ks)</t>
  </si>
  <si>
    <t xml:space="preserve">VÝSADBA STROMŮ S BALEM V ROVINĚ : </t>
  </si>
  <si>
    <t>juta (šíře 20cm, baleno po 50bm, 5 stromů/bal)</t>
  </si>
  <si>
    <t>183 10-6614</t>
  </si>
  <si>
    <t>okrasná třešeň (12 ks Rootcontrol)</t>
  </si>
  <si>
    <t>hloh obecný (29 ks Rootcontrol)</t>
  </si>
  <si>
    <t>tabletové hnojivo (strom/3ks)</t>
  </si>
  <si>
    <t>kůly (frézovaný, prům. 6 cm, 2,5m), 3 ks/strom s balem</t>
  </si>
  <si>
    <t>juta (šíře 20cm, baleno po 50bm, 10 stromů/bal)</t>
  </si>
  <si>
    <t>kůly (frézovaný, prům. 6 cm, 2 m), 3 ks/strom s balem</t>
  </si>
  <si>
    <t>184 21-5132</t>
  </si>
  <si>
    <t xml:space="preserve">kotvení dřevin 3  kůly do 2m </t>
  </si>
  <si>
    <t>184 10-2112</t>
  </si>
  <si>
    <t>výsadba dřevin s balem v rovině d 0,2 - 0,3 m</t>
  </si>
  <si>
    <t>zhotovení obalu juta 1 vrstva rovina</t>
  </si>
  <si>
    <t>příčky (prům. 6cm, délka 50cm), 3 ks/strom</t>
  </si>
  <si>
    <t>183 11-7113</t>
  </si>
  <si>
    <t>instalace protikořenových bariér vč. zásypu a hutnění hl. přes 700 do 1000 mm</t>
  </si>
  <si>
    <t>183 10-6613</t>
  </si>
  <si>
    <t>štěpka (0,5m2/strom)</t>
  </si>
  <si>
    <t>štěpka (1m2/strom)</t>
  </si>
  <si>
    <t>hloubení rýh pro instalaci protikořenových bariér hl. přes 800 do 1100 mm, pouze 29 ks, 1,5 m/ks</t>
  </si>
  <si>
    <t>protikořenová textilie RaciBloc-Rootcontrol (vel. role 1x30 m, 29 stromů á 1,5m)</t>
  </si>
  <si>
    <t>K1</t>
  </si>
  <si>
    <t>K2</t>
  </si>
  <si>
    <t>VÝSADBA PROSTOKOŘENNÝCH STROMŮ V ROVINĚ :</t>
  </si>
  <si>
    <t>plod</t>
  </si>
  <si>
    <t>v 100-150</t>
  </si>
  <si>
    <t>CELKEM ROSTLINNÝ MATERIÁL :</t>
  </si>
  <si>
    <t>vytyčení soliterních keřů</t>
  </si>
  <si>
    <t>VÝSADBA SOLITERNÍCH KEŘŮ V ROVINĚ :</t>
  </si>
  <si>
    <t>hloubení jam bez výměny půdy do 0,125 m3</t>
  </si>
  <si>
    <t>výsadba dřeviny s balem do prům. 200 mm</t>
  </si>
  <si>
    <t>mulčování rostlin tl. do 100 mm (1m2/ks)</t>
  </si>
  <si>
    <t>mulčování rostlin tl. do 100 mm (1 m2/ks)</t>
  </si>
  <si>
    <t>úvazky (strom 0,5 m/ks)</t>
  </si>
  <si>
    <t>štěpka</t>
  </si>
  <si>
    <t>kůly (frézovaný, prům. 6 cm, 2m), 1 ks/strom</t>
  </si>
  <si>
    <t>přesun hmot pro sadovnické úpravy do 5000 m vodorovně (0,005t/ks)</t>
  </si>
  <si>
    <t>tabletové hnojivo (strom/3ks, keř/2ks)</t>
  </si>
  <si>
    <t>ODSTRANĚNÍ NEVHODNÝCH DŘEVIN :</t>
  </si>
  <si>
    <t>ODSTRANĚNÍ STROMU SMĚROVÉ V CELKU: *</t>
  </si>
  <si>
    <t>položka</t>
  </si>
  <si>
    <t>měr.jednotka</t>
  </si>
  <si>
    <t>cena/m.j.</t>
  </si>
  <si>
    <t>poč.měr.j.</t>
  </si>
  <si>
    <t>112 15-1111</t>
  </si>
  <si>
    <t>pokácení stromu směrové v celku o průměru kmene 0,1-0,2 m</t>
  </si>
  <si>
    <t>112 15-1112</t>
  </si>
  <si>
    <t>pokácení stromu směrové v celku o průměru kmene 0,2-0,3 m</t>
  </si>
  <si>
    <t>112 15-1113</t>
  </si>
  <si>
    <t>pokácení stromu směrové v celku o průměru kmene 0,3-0,4 m</t>
  </si>
  <si>
    <t>112 15-1114</t>
  </si>
  <si>
    <t>pokácení stromu směrové v celku o průměru kmene 0,4-0,5 m</t>
  </si>
  <si>
    <t>pokácení stromu směrové v celku o průměru kmene 0,5-0,6 m</t>
  </si>
  <si>
    <t>*</t>
  </si>
  <si>
    <t>v cenách jsou započteny náklady na odklizení částí kmene a větví na vzdálenost do 20 m se složením na hromady nebo naložením na dopravní prostředek</t>
  </si>
  <si>
    <t>ODSTRANĚNÍ PAŘEZU : *</t>
  </si>
  <si>
    <t>odstranění pařezu s odstraněním náběhových kořenů, odklizením získaného dřeva na vzdálenost do 20 m, se složením na hromady nebo s naložením na dopravní prostředek, zasypáním jámy, doplněním zeminy,zhutněním a úpravou terénu. Zeminu k doplnění zajistí investor.</t>
  </si>
  <si>
    <t>odstranění nevh. dřevin s odklizením dřevní hmoty na vzdálenost do 50 m, se složením na hromady nebo s naložením na dopravní prostředek.</t>
  </si>
  <si>
    <t>LIKVIDACE DŘEVNÍ HMOTY :</t>
  </si>
  <si>
    <t>uložení dřevní hmoty s odvozem do 5 km - manipulace, naložení na dopravní prostředek, složení, příp. překládka, skládkovné, případně ostatní náklady spojené s likvidací dřevní hmoty.</t>
  </si>
  <si>
    <t>CELKEM ODS :</t>
  </si>
  <si>
    <t>odstranění pařezu odfrézováním do hloubky 200 mm, rovina</t>
  </si>
  <si>
    <t>ODSTRANĚNÍ SOLITERNÍCH KEŘŮ :</t>
  </si>
  <si>
    <t>ODSTRANĚNÍ HLAVATÝCH LIP (11-CÍSAŘSKÁ LOUKA): *</t>
  </si>
  <si>
    <t>odstranění nevhodných dřevin nad 1m výšky s odstraněním pařezu v rovině</t>
  </si>
  <si>
    <t>uložení dřevní hmoty(palivové dříví, kmeny,pařezy, silnější větve, štěpka a ostaní biologický materiál) s odvozem do 5 km *</t>
  </si>
  <si>
    <t>přesun hmot pro sadovnické úpravy do 5000 m vodorovně (0,002t/ks)</t>
  </si>
  <si>
    <t>Malé stromy s balem</t>
  </si>
  <si>
    <t>Velké stromy s balem</t>
  </si>
  <si>
    <t>Ovocné stromy prostokořenné a keře</t>
  </si>
  <si>
    <t>Odstranění nevhodných dřevin</t>
  </si>
  <si>
    <t>okr. jabloň (6 ks Rootcontrol)</t>
  </si>
  <si>
    <t>prost. 180/200</t>
  </si>
  <si>
    <t>Malus ´John Downie´</t>
  </si>
  <si>
    <t>bílý květ,červený plod</t>
  </si>
  <si>
    <t>pozn.</t>
  </si>
  <si>
    <t>26 ks výsadba svépomocí</t>
  </si>
  <si>
    <t>Malus ´Liset´</t>
  </si>
  <si>
    <t>Betula pendula</t>
  </si>
  <si>
    <t>bílá kůra</t>
  </si>
  <si>
    <t>hloubení rýh pro instalaci protikořenových bariér hl. přes 800 do 1100 mm, pouze 29 ks, 2,5m/ks</t>
  </si>
  <si>
    <t>protikořenová textilie RaciBloc-Rootcontrol (vel. role 1x30 m, 29 stromů á 2,5m)</t>
  </si>
  <si>
    <t>muchovník Lamarkův (11 ks Rootcontrol)</t>
  </si>
  <si>
    <t>7</t>
  </si>
  <si>
    <t>zahradní substrát  - tříděná zemina+kompost (1:1)</t>
  </si>
  <si>
    <t>SO01 - SADOVNICKÉ ÚPRAVY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</si>
</sst>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mmm\ dd"/>
    <numFmt numFmtId="166" formatCode="#,##0\ &quot;Kč&quot;"/>
    <numFmt numFmtId="167" formatCode="0.0"/>
  </numFmts>
  <fonts count="27" x14ac:knownFonts="1">
    <font>
      <sz val="10"/>
      <name val="Arial CE"/>
      <family val="2"/>
      <charset val="238"/>
    </font>
    <font>
      <b/>
      <sz val="12"/>
      <color indexed="50"/>
      <name val="Tahoma"/>
      <family val="2"/>
      <charset val="238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8"/>
      <name val="Tahoma"/>
      <family val="2"/>
      <charset val="238"/>
    </font>
    <font>
      <sz val="12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Tahoma"/>
      <family val="2"/>
      <charset val="238"/>
    </font>
    <font>
      <sz val="10"/>
      <color indexed="21"/>
      <name val="Tahoma"/>
      <family val="2"/>
      <charset val="238"/>
    </font>
    <font>
      <b/>
      <sz val="14"/>
      <name val="Tahoma"/>
      <family val="2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2"/>
      <color theme="0" tint="-0.499984740745262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21"/>
      <name val="Arial"/>
      <family val="2"/>
      <charset val="238"/>
    </font>
    <font>
      <sz val="12"/>
      <name val="Arial"/>
      <family val="2"/>
      <charset val="238"/>
    </font>
    <font>
      <sz val="10"/>
      <color indexed="2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2"/>
      <color indexed="5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5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3" fillId="0" borderId="0"/>
    <xf numFmtId="0" fontId="25" fillId="0" borderId="0"/>
  </cellStyleXfs>
  <cellXfs count="177">
    <xf numFmtId="0" fontId="0" fillId="0" borderId="0" xfId="0"/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7" fillId="0" borderId="0" xfId="0" applyFont="1"/>
    <xf numFmtId="0" fontId="3" fillId="0" borderId="0" xfId="0" applyFont="1" applyFill="1"/>
    <xf numFmtId="0" fontId="7" fillId="0" borderId="0" xfId="0" applyFont="1" applyBorder="1"/>
    <xf numFmtId="0" fontId="7" fillId="0" borderId="0" xfId="0" applyFont="1" applyFill="1"/>
    <xf numFmtId="0" fontId="7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Alignment="1">
      <alignment horizont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/>
    <xf numFmtId="49" fontId="3" fillId="0" borderId="2" xfId="0" applyNumberFormat="1" applyFont="1" applyFill="1" applyBorder="1" applyAlignment="1">
      <alignment horizontal="center"/>
    </xf>
    <xf numFmtId="165" fontId="7" fillId="0" borderId="0" xfId="0" applyNumberFormat="1" applyFont="1" applyFill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8" xfId="0" applyFont="1" applyFill="1" applyBorder="1"/>
    <xf numFmtId="0" fontId="1" fillId="2" borderId="0" xfId="0" applyFont="1" applyFill="1"/>
    <xf numFmtId="0" fontId="7" fillId="2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0" fillId="0" borderId="0" xfId="0" applyFill="1"/>
    <xf numFmtId="0" fontId="9" fillId="2" borderId="0" xfId="0" applyFont="1" applyFill="1" applyBorder="1"/>
    <xf numFmtId="0" fontId="11" fillId="0" borderId="0" xfId="0" applyFont="1" applyFill="1" applyBorder="1"/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/>
    <xf numFmtId="49" fontId="3" fillId="0" borderId="3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3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67" fontId="3" fillId="0" borderId="3" xfId="0" applyNumberFormat="1" applyFont="1" applyFill="1" applyBorder="1" applyAlignment="1">
      <alignment horizontal="center"/>
    </xf>
    <xf numFmtId="0" fontId="16" fillId="0" borderId="0" xfId="0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3" xfId="0" applyFont="1" applyFill="1" applyBorder="1"/>
    <xf numFmtId="166" fontId="12" fillId="0" borderId="15" xfId="0" applyNumberFormat="1" applyFont="1" applyFill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0" fontId="18" fillId="0" borderId="2" xfId="0" applyFont="1" applyFill="1" applyBorder="1" applyAlignment="1">
      <alignment horizontal="left"/>
    </xf>
    <xf numFmtId="0" fontId="7" fillId="0" borderId="2" xfId="1" applyFont="1" applyFill="1" applyBorder="1" applyAlignment="1">
      <alignment horizontal="center"/>
    </xf>
    <xf numFmtId="0" fontId="14" fillId="0" borderId="2" xfId="0" applyFont="1" applyFill="1" applyBorder="1"/>
    <xf numFmtId="0" fontId="9" fillId="2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49" fontId="7" fillId="0" borderId="0" xfId="0" applyNumberFormat="1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left"/>
    </xf>
    <xf numFmtId="49" fontId="8" fillId="0" borderId="2" xfId="0" applyNumberFormat="1" applyFont="1" applyFill="1" applyBorder="1" applyAlignment="1">
      <alignment horizontal="center"/>
    </xf>
    <xf numFmtId="0" fontId="18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164" fontId="8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164" fontId="9" fillId="0" borderId="13" xfId="0" applyNumberFormat="1" applyFont="1" applyFill="1" applyBorder="1" applyAlignment="1">
      <alignment horizontal="center"/>
    </xf>
    <xf numFmtId="0" fontId="20" fillId="0" borderId="13" xfId="0" applyFont="1" applyFill="1" applyBorder="1"/>
    <xf numFmtId="0" fontId="20" fillId="0" borderId="13" xfId="0" applyFont="1" applyFill="1" applyBorder="1" applyAlignment="1">
      <alignment horizontal="center"/>
    </xf>
    <xf numFmtId="164" fontId="9" fillId="0" borderId="15" xfId="0" applyNumberFormat="1" applyFont="1" applyFill="1" applyBorder="1"/>
    <xf numFmtId="164" fontId="4" fillId="0" borderId="10" xfId="0" applyNumberFormat="1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4" fillId="0" borderId="2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3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3" xfId="0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3" xfId="0" applyFont="1" applyFill="1" applyBorder="1"/>
    <xf numFmtId="0" fontId="5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3" fillId="0" borderId="2" xfId="1" applyFont="1" applyFill="1" applyBorder="1" applyAlignment="1">
      <alignment horizontal="center"/>
    </xf>
    <xf numFmtId="0" fontId="3" fillId="0" borderId="2" xfId="1" applyFont="1" applyFill="1" applyBorder="1" applyAlignment="1">
      <alignment wrapText="1"/>
    </xf>
    <xf numFmtId="0" fontId="3" fillId="0" borderId="0" xfId="0" applyFont="1" applyFill="1" applyBorder="1"/>
    <xf numFmtId="164" fontId="8" fillId="0" borderId="10" xfId="0" applyNumberFormat="1" applyFont="1" applyFill="1" applyBorder="1" applyAlignment="1">
      <alignment horizontal="center"/>
    </xf>
    <xf numFmtId="0" fontId="21" fillId="0" borderId="0" xfId="0" applyFont="1" applyFill="1" applyBorder="1"/>
    <xf numFmtId="0" fontId="7" fillId="0" borderId="2" xfId="1" applyFont="1" applyFill="1" applyBorder="1" applyAlignment="1">
      <alignment wrapText="1"/>
    </xf>
    <xf numFmtId="0" fontId="24" fillId="2" borderId="0" xfId="0" applyFont="1" applyFill="1"/>
    <xf numFmtId="0" fontId="9" fillId="0" borderId="13" xfId="0" applyFont="1" applyFill="1" applyBorder="1"/>
    <xf numFmtId="0" fontId="9" fillId="0" borderId="13" xfId="0" applyFont="1" applyFill="1" applyBorder="1" applyAlignment="1">
      <alignment horizontal="center"/>
    </xf>
    <xf numFmtId="0" fontId="9" fillId="0" borderId="0" xfId="0" applyFont="1" applyFill="1"/>
    <xf numFmtId="0" fontId="7" fillId="0" borderId="4" xfId="0" applyFont="1" applyFill="1" applyBorder="1"/>
    <xf numFmtId="0" fontId="7" fillId="0" borderId="6" xfId="0" applyFont="1" applyFill="1" applyBorder="1"/>
    <xf numFmtId="164" fontId="7" fillId="0" borderId="7" xfId="0" applyNumberFormat="1" applyFont="1" applyFill="1" applyBorder="1" applyAlignment="1">
      <alignment horizontal="center"/>
    </xf>
    <xf numFmtId="0" fontId="7" fillId="0" borderId="5" xfId="0" applyFont="1" applyFill="1" applyBorder="1"/>
    <xf numFmtId="0" fontId="7" fillId="0" borderId="8" xfId="0" applyFont="1" applyFill="1" applyBorder="1"/>
    <xf numFmtId="164" fontId="7" fillId="0" borderId="9" xfId="0" applyNumberFormat="1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13" xfId="0" applyFont="1" applyFill="1" applyBorder="1"/>
    <xf numFmtId="166" fontId="17" fillId="0" borderId="15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0" fontId="7" fillId="0" borderId="16" xfId="0" applyFont="1" applyFill="1" applyBorder="1"/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2" xfId="0" applyFont="1" applyFill="1" applyBorder="1"/>
    <xf numFmtId="0" fontId="23" fillId="0" borderId="2" xfId="0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18" fillId="0" borderId="3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8" fillId="0" borderId="13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49" fontId="3" fillId="0" borderId="3" xfId="1" applyNumberFormat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left"/>
    </xf>
    <xf numFmtId="0" fontId="0" fillId="0" borderId="13" xfId="0" applyBorder="1"/>
    <xf numFmtId="164" fontId="7" fillId="0" borderId="10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3" fillId="0" borderId="0" xfId="1" applyFont="1" applyFill="1"/>
    <xf numFmtId="0" fontId="3" fillId="0" borderId="0" xfId="1" applyFont="1" applyFill="1" applyBorder="1"/>
    <xf numFmtId="2" fontId="3" fillId="0" borderId="2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left"/>
    </xf>
    <xf numFmtId="164" fontId="4" fillId="0" borderId="2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7" fillId="0" borderId="2" xfId="0" applyFont="1" applyBorder="1"/>
    <xf numFmtId="0" fontId="0" fillId="0" borderId="0" xfId="1" applyFont="1"/>
    <xf numFmtId="0" fontId="10" fillId="0" borderId="2" xfId="1" applyFont="1" applyFill="1" applyBorder="1" applyAlignment="1">
      <alignment horizontal="center"/>
    </xf>
    <xf numFmtId="0" fontId="3" fillId="0" borderId="2" xfId="0" applyFont="1" applyFill="1" applyBorder="1" applyAlignment="1">
      <alignment vertical="center" wrapText="1"/>
    </xf>
    <xf numFmtId="1" fontId="3" fillId="0" borderId="2" xfId="1" applyNumberFormat="1" applyFont="1" applyFill="1" applyBorder="1" applyAlignment="1">
      <alignment horizontal="center"/>
    </xf>
    <xf numFmtId="4" fontId="0" fillId="0" borderId="0" xfId="0" applyNumberFormat="1"/>
    <xf numFmtId="166" fontId="12" fillId="0" borderId="0" xfId="0" applyNumberFormat="1" applyFont="1" applyFill="1" applyBorder="1" applyAlignment="1">
      <alignment horizontal="center"/>
    </xf>
    <xf numFmtId="166" fontId="12" fillId="0" borderId="7" xfId="0" applyNumberFormat="1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6" xfId="0" applyFont="1" applyFill="1" applyBorder="1"/>
    <xf numFmtId="0" fontId="8" fillId="0" borderId="6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0" fillId="0" borderId="2" xfId="0" applyFill="1" applyBorder="1" applyAlignment="1">
      <alignment horizontal="center"/>
    </xf>
    <xf numFmtId="0" fontId="2" fillId="0" borderId="11" xfId="1" applyFont="1" applyFill="1" applyBorder="1" applyAlignment="1">
      <alignment horizontal="left"/>
    </xf>
    <xf numFmtId="0" fontId="2" fillId="0" borderId="12" xfId="1" applyFont="1" applyFill="1" applyBorder="1" applyAlignment="1">
      <alignment horizontal="left"/>
    </xf>
    <xf numFmtId="0" fontId="6" fillId="0" borderId="12" xfId="1" applyFont="1" applyFill="1" applyBorder="1"/>
    <xf numFmtId="164" fontId="2" fillId="0" borderId="21" xfId="1" applyNumberFormat="1" applyFont="1" applyFill="1" applyBorder="1" applyAlignment="1">
      <alignment horizontal="center"/>
    </xf>
    <xf numFmtId="0" fontId="17" fillId="0" borderId="14" xfId="0" applyFont="1" applyFill="1" applyBorder="1"/>
    <xf numFmtId="0" fontId="0" fillId="0" borderId="2" xfId="0" applyBorder="1"/>
    <xf numFmtId="49" fontId="3" fillId="0" borderId="2" xfId="1" applyNumberFormat="1" applyFont="1" applyFill="1" applyBorder="1" applyAlignment="1">
      <alignment horizontal="center"/>
    </xf>
    <xf numFmtId="167" fontId="3" fillId="0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3" fillId="0" borderId="0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wrapText="1"/>
    </xf>
  </cellXfs>
  <cellStyles count="3">
    <cellStyle name="Excel Built-in Normal" xfId="1"/>
    <cellStyle name="Excel Built-in Normal 1" xfId="2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loha%20pr&#225;ce%202000-2010/Z&#225;loha%20pr&#225;ce%202000-2010/nov&#253;%20C/Pr&#225;ce/2007/UB/&#352;aripova/N&#225;vrhy/N&#225;vrhy%20hot/SO02/SO_02%20tech%20prvky_pol.rozpo&#269;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mat"/>
      <sheetName val="Položky"/>
    </sheetNames>
    <sheetDataSet>
      <sheetData sheetId="0">
        <row r="5">
          <cell r="A5" t="str">
            <v>02</v>
          </cell>
          <cell r="C5" t="str">
            <v>Technické prvky</v>
          </cell>
        </row>
        <row r="7">
          <cell r="C7" t="str">
            <v>Regenerace veřejné zeleně a dětských hřišť, ulice Šaripova - Uherský Brod</v>
          </cell>
        </row>
      </sheetData>
      <sheetData sheetId="1">
        <row r="14">
          <cell r="E14">
            <v>87424.98</v>
          </cell>
          <cell r="F14">
            <v>102672.23999999999</v>
          </cell>
          <cell r="G14">
            <v>0</v>
          </cell>
          <cell r="H14">
            <v>0</v>
          </cell>
          <cell r="I14">
            <v>0</v>
          </cell>
        </row>
        <row r="27">
          <cell r="H27">
            <v>9504.8609999999971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view="pageBreakPreview" zoomScale="96" zoomScaleNormal="95" zoomScaleSheetLayoutView="96" zoomScalePageLayoutView="70" workbookViewId="0">
      <selection activeCell="C5" sqref="C5"/>
    </sheetView>
  </sheetViews>
  <sheetFormatPr defaultRowHeight="12.75" x14ac:dyDescent="0.2"/>
  <cols>
    <col min="1" max="1" width="6" style="31" customWidth="1"/>
    <col min="2" max="2" width="26.28515625" style="3" customWidth="1"/>
    <col min="3" max="3" width="59.28515625" style="3" customWidth="1"/>
    <col min="4" max="4" width="26.5703125" style="3" customWidth="1"/>
    <col min="5" max="5" width="13.42578125" style="11" customWidth="1"/>
    <col min="6" max="6" width="19" style="3" customWidth="1"/>
    <col min="7" max="7" width="16" style="3" customWidth="1"/>
    <col min="8" max="8" width="20.5703125" style="3" customWidth="1"/>
    <col min="9" max="16384" width="9.140625" style="3"/>
  </cols>
  <sheetData>
    <row r="1" spans="1:8" ht="15.75" x14ac:dyDescent="0.25">
      <c r="A1" s="160" t="s">
        <v>114</v>
      </c>
      <c r="B1" s="7"/>
      <c r="C1" s="7"/>
      <c r="D1" s="7"/>
      <c r="E1" s="24"/>
      <c r="F1" s="7"/>
      <c r="G1" s="7"/>
      <c r="H1" s="7"/>
    </row>
    <row r="2" spans="1:8" ht="15.75" x14ac:dyDescent="0.25">
      <c r="A2" s="170" t="s">
        <v>209</v>
      </c>
      <c r="B2" s="7"/>
      <c r="C2" s="7"/>
      <c r="D2" s="7"/>
      <c r="E2" s="24"/>
      <c r="F2" s="7"/>
      <c r="G2" s="7"/>
      <c r="H2" s="7"/>
    </row>
    <row r="3" spans="1:8" ht="15.75" x14ac:dyDescent="0.25">
      <c r="A3" s="54" t="s">
        <v>10</v>
      </c>
      <c r="B3" s="23"/>
      <c r="C3" s="23"/>
      <c r="D3" s="23"/>
      <c r="E3" s="27"/>
      <c r="F3" s="23"/>
      <c r="G3" s="23"/>
      <c r="H3" s="23"/>
    </row>
    <row r="4" spans="1:8" x14ac:dyDescent="0.2">
      <c r="A4" s="56" t="s">
        <v>47</v>
      </c>
      <c r="B4" s="6"/>
      <c r="C4" s="57"/>
      <c r="D4" s="25"/>
      <c r="E4" s="25"/>
      <c r="F4" s="58"/>
      <c r="G4" s="25"/>
      <c r="H4" s="25"/>
    </row>
    <row r="5" spans="1:8" s="6" customFormat="1" x14ac:dyDescent="0.2">
      <c r="A5" s="59" t="s">
        <v>11</v>
      </c>
      <c r="B5" s="60" t="s">
        <v>12</v>
      </c>
      <c r="C5" s="61" t="s">
        <v>13</v>
      </c>
      <c r="D5" s="59" t="s">
        <v>14</v>
      </c>
      <c r="E5" s="59" t="s">
        <v>15</v>
      </c>
      <c r="F5" s="62" t="s">
        <v>16</v>
      </c>
      <c r="G5" s="59" t="s">
        <v>17</v>
      </c>
      <c r="H5" s="59" t="s">
        <v>18</v>
      </c>
    </row>
    <row r="6" spans="1:8" s="6" customFormat="1" x14ac:dyDescent="0.2">
      <c r="A6" s="59">
        <v>1</v>
      </c>
      <c r="B6" s="38" t="s">
        <v>100</v>
      </c>
      <c r="C6" s="39" t="s">
        <v>101</v>
      </c>
      <c r="D6" s="40" t="s">
        <v>108</v>
      </c>
      <c r="E6" s="40">
        <v>4</v>
      </c>
      <c r="F6" s="64" t="s">
        <v>121</v>
      </c>
      <c r="G6" s="40"/>
      <c r="H6" s="40">
        <f>E6*G6</f>
        <v>0</v>
      </c>
    </row>
    <row r="7" spans="1:8" s="6" customFormat="1" x14ac:dyDescent="0.2">
      <c r="A7" s="59">
        <v>2</v>
      </c>
      <c r="B7" s="38" t="s">
        <v>102</v>
      </c>
      <c r="C7" s="39" t="s">
        <v>103</v>
      </c>
      <c r="D7" s="40" t="s">
        <v>108</v>
      </c>
      <c r="E7" s="40">
        <v>5</v>
      </c>
      <c r="F7" s="64" t="s">
        <v>121</v>
      </c>
      <c r="G7" s="40"/>
      <c r="H7" s="40">
        <f t="shared" ref="H7:H22" si="0">E7*G7</f>
        <v>0</v>
      </c>
    </row>
    <row r="8" spans="1:8" s="6" customFormat="1" x14ac:dyDescent="0.2">
      <c r="A8" s="59">
        <v>3</v>
      </c>
      <c r="B8" s="53" t="s">
        <v>86</v>
      </c>
      <c r="C8" s="53" t="s">
        <v>87</v>
      </c>
      <c r="D8" s="40" t="s">
        <v>48</v>
      </c>
      <c r="E8" s="40">
        <v>30</v>
      </c>
      <c r="F8" s="40" t="s">
        <v>50</v>
      </c>
      <c r="G8" s="40"/>
      <c r="H8" s="40">
        <f t="shared" si="0"/>
        <v>0</v>
      </c>
    </row>
    <row r="9" spans="1:8" s="6" customFormat="1" x14ac:dyDescent="0.2">
      <c r="A9" s="59">
        <v>4</v>
      </c>
      <c r="B9" s="53" t="s">
        <v>82</v>
      </c>
      <c r="C9" s="51" t="s">
        <v>99</v>
      </c>
      <c r="D9" s="40" t="s">
        <v>44</v>
      </c>
      <c r="E9" s="41">
        <v>2</v>
      </c>
      <c r="F9" s="40" t="s">
        <v>50</v>
      </c>
      <c r="G9" s="40"/>
      <c r="H9" s="40">
        <f t="shared" si="0"/>
        <v>0</v>
      </c>
    </row>
    <row r="10" spans="1:8" s="6" customFormat="1" x14ac:dyDescent="0.2">
      <c r="A10" s="59">
        <v>5</v>
      </c>
      <c r="B10" s="53" t="s">
        <v>85</v>
      </c>
      <c r="C10" s="53" t="s">
        <v>206</v>
      </c>
      <c r="D10" s="40" t="s">
        <v>109</v>
      </c>
      <c r="E10" s="41">
        <v>11</v>
      </c>
      <c r="F10" s="40" t="s">
        <v>50</v>
      </c>
      <c r="G10" s="40"/>
      <c r="H10" s="40">
        <f t="shared" si="0"/>
        <v>0</v>
      </c>
    </row>
    <row r="11" spans="1:8" s="6" customFormat="1" x14ac:dyDescent="0.2">
      <c r="A11" s="59">
        <v>6</v>
      </c>
      <c r="B11" s="38" t="s">
        <v>55</v>
      </c>
      <c r="C11" s="39" t="s">
        <v>56</v>
      </c>
      <c r="D11" s="40" t="s">
        <v>57</v>
      </c>
      <c r="E11" s="41">
        <v>13</v>
      </c>
      <c r="F11" s="40" t="s">
        <v>50</v>
      </c>
      <c r="G11" s="40"/>
      <c r="H11" s="40">
        <f t="shared" si="0"/>
        <v>0</v>
      </c>
    </row>
    <row r="12" spans="1:8" s="6" customFormat="1" x14ac:dyDescent="0.2">
      <c r="A12" s="59">
        <v>7</v>
      </c>
      <c r="B12" s="53" t="s">
        <v>83</v>
      </c>
      <c r="C12" s="39" t="s">
        <v>104</v>
      </c>
      <c r="D12" s="40" t="s">
        <v>110</v>
      </c>
      <c r="E12" s="41">
        <v>2</v>
      </c>
      <c r="F12" s="40" t="s">
        <v>50</v>
      </c>
      <c r="G12" s="40"/>
      <c r="H12" s="40">
        <f t="shared" si="0"/>
        <v>0</v>
      </c>
    </row>
    <row r="13" spans="1:8" s="6" customFormat="1" x14ac:dyDescent="0.2">
      <c r="A13" s="59">
        <v>8</v>
      </c>
      <c r="B13" s="38" t="s">
        <v>58</v>
      </c>
      <c r="C13" s="39" t="s">
        <v>68</v>
      </c>
      <c r="D13" s="40" t="s">
        <v>48</v>
      </c>
      <c r="E13" s="41">
        <v>2</v>
      </c>
      <c r="F13" s="64" t="s">
        <v>62</v>
      </c>
      <c r="G13" s="40"/>
      <c r="H13" s="40">
        <f t="shared" si="0"/>
        <v>0</v>
      </c>
    </row>
    <row r="14" spans="1:8" s="6" customFormat="1" x14ac:dyDescent="0.2">
      <c r="A14" s="59">
        <v>9</v>
      </c>
      <c r="B14" s="38" t="s">
        <v>59</v>
      </c>
      <c r="C14" s="38" t="s">
        <v>69</v>
      </c>
      <c r="D14" s="40" t="s">
        <v>120</v>
      </c>
      <c r="E14" s="41">
        <v>14</v>
      </c>
      <c r="F14" s="40" t="s">
        <v>50</v>
      </c>
      <c r="G14" s="40"/>
      <c r="H14" s="40">
        <f t="shared" si="0"/>
        <v>0</v>
      </c>
    </row>
    <row r="15" spans="1:8" s="6" customFormat="1" x14ac:dyDescent="0.2">
      <c r="A15" s="59">
        <v>10</v>
      </c>
      <c r="B15" s="53" t="s">
        <v>81</v>
      </c>
      <c r="C15" s="38" t="s">
        <v>195</v>
      </c>
      <c r="D15" s="40" t="s">
        <v>105</v>
      </c>
      <c r="E15" s="41">
        <v>6</v>
      </c>
      <c r="F15" s="40" t="s">
        <v>50</v>
      </c>
      <c r="G15" s="40"/>
      <c r="H15" s="40">
        <f t="shared" si="0"/>
        <v>0</v>
      </c>
    </row>
    <row r="16" spans="1:8" s="6" customFormat="1" x14ac:dyDescent="0.2">
      <c r="A16" s="59">
        <v>11</v>
      </c>
      <c r="B16" s="53" t="s">
        <v>93</v>
      </c>
      <c r="C16" s="53" t="s">
        <v>61</v>
      </c>
      <c r="D16" s="40" t="s">
        <v>111</v>
      </c>
      <c r="E16" s="41">
        <v>10</v>
      </c>
      <c r="F16" s="40" t="s">
        <v>50</v>
      </c>
      <c r="G16" s="40"/>
      <c r="H16" s="40">
        <f t="shared" si="0"/>
        <v>0</v>
      </c>
    </row>
    <row r="17" spans="1:8" s="6" customFormat="1" x14ac:dyDescent="0.2">
      <c r="A17" s="59">
        <v>12</v>
      </c>
      <c r="B17" s="38" t="s">
        <v>60</v>
      </c>
      <c r="C17" s="38" t="s">
        <v>126</v>
      </c>
      <c r="D17" s="40" t="s">
        <v>48</v>
      </c>
      <c r="E17" s="41">
        <v>12</v>
      </c>
      <c r="F17" s="40" t="s">
        <v>49</v>
      </c>
      <c r="G17" s="40"/>
      <c r="H17" s="40">
        <f t="shared" si="0"/>
        <v>0</v>
      </c>
    </row>
    <row r="18" spans="1:8" s="6" customFormat="1" ht="15" customHeight="1" x14ac:dyDescent="0.2">
      <c r="A18" s="59">
        <v>13</v>
      </c>
      <c r="B18" s="53" t="s">
        <v>88</v>
      </c>
      <c r="C18" s="53" t="s">
        <v>89</v>
      </c>
      <c r="D18" s="40" t="s">
        <v>112</v>
      </c>
      <c r="E18" s="41">
        <v>1</v>
      </c>
      <c r="F18" s="40" t="s">
        <v>50</v>
      </c>
      <c r="G18" s="40"/>
      <c r="H18" s="40">
        <f t="shared" si="0"/>
        <v>0</v>
      </c>
    </row>
    <row r="19" spans="1:8" s="6" customFormat="1" ht="15.75" customHeight="1" x14ac:dyDescent="0.2">
      <c r="A19" s="59">
        <v>14</v>
      </c>
      <c r="B19" s="53" t="s">
        <v>84</v>
      </c>
      <c r="C19" s="38" t="s">
        <v>113</v>
      </c>
      <c r="D19" s="40" t="s">
        <v>112</v>
      </c>
      <c r="E19" s="41">
        <v>1</v>
      </c>
      <c r="F19" s="40" t="s">
        <v>49</v>
      </c>
      <c r="G19" s="40"/>
      <c r="H19" s="40">
        <f t="shared" si="0"/>
        <v>0</v>
      </c>
    </row>
    <row r="20" spans="1:8" s="6" customFormat="1" ht="15.75" customHeight="1" x14ac:dyDescent="0.2">
      <c r="A20" s="80">
        <v>17</v>
      </c>
      <c r="B20" s="81" t="s">
        <v>197</v>
      </c>
      <c r="C20" s="82" t="s">
        <v>69</v>
      </c>
      <c r="D20" s="83" t="s">
        <v>198</v>
      </c>
      <c r="E20" s="84">
        <v>23</v>
      </c>
      <c r="F20" s="83" t="s">
        <v>50</v>
      </c>
      <c r="G20" s="83"/>
      <c r="H20" s="83">
        <f t="shared" si="0"/>
        <v>0</v>
      </c>
    </row>
    <row r="21" spans="1:8" s="6" customFormat="1" ht="15.75" customHeight="1" x14ac:dyDescent="0.2">
      <c r="A21" s="59">
        <v>18</v>
      </c>
      <c r="B21" s="53" t="s">
        <v>201</v>
      </c>
      <c r="C21" s="38" t="s">
        <v>69</v>
      </c>
      <c r="D21" s="40" t="s">
        <v>48</v>
      </c>
      <c r="E21" s="41">
        <v>4</v>
      </c>
      <c r="F21" s="83" t="s">
        <v>50</v>
      </c>
      <c r="G21" s="40"/>
      <c r="H21" s="40">
        <f t="shared" si="0"/>
        <v>0</v>
      </c>
    </row>
    <row r="22" spans="1:8" s="6" customFormat="1" ht="15.75" customHeight="1" thickBot="1" x14ac:dyDescent="0.25">
      <c r="A22" s="80">
        <v>19</v>
      </c>
      <c r="B22" s="81" t="s">
        <v>202</v>
      </c>
      <c r="C22" s="82" t="s">
        <v>56</v>
      </c>
      <c r="D22" s="83" t="s">
        <v>203</v>
      </c>
      <c r="E22" s="84">
        <v>7</v>
      </c>
      <c r="F22" s="83" t="s">
        <v>50</v>
      </c>
      <c r="G22" s="83"/>
      <c r="H22" s="40">
        <f t="shared" si="0"/>
        <v>0</v>
      </c>
    </row>
    <row r="23" spans="1:8" ht="16.5" thickBot="1" x14ac:dyDescent="0.3">
      <c r="A23" s="85" t="s">
        <v>42</v>
      </c>
      <c r="B23" s="69"/>
      <c r="C23" s="70"/>
      <c r="D23" s="70"/>
      <c r="E23" s="71">
        <f>SUM(E6:E22)</f>
        <v>147</v>
      </c>
      <c r="F23" s="70"/>
      <c r="G23" s="72"/>
      <c r="H23" s="73">
        <f>SUM(H6:H22)</f>
        <v>0</v>
      </c>
    </row>
    <row r="24" spans="1:8" x14ac:dyDescent="0.2">
      <c r="A24" s="32"/>
      <c r="E24" s="3"/>
    </row>
    <row r="25" spans="1:8" ht="15.75" x14ac:dyDescent="0.25">
      <c r="A25" s="29" t="s">
        <v>37</v>
      </c>
      <c r="B25" s="23"/>
      <c r="C25" s="23"/>
      <c r="D25" s="23"/>
      <c r="E25" s="27"/>
      <c r="F25" s="23"/>
      <c r="G25" s="23"/>
    </row>
    <row r="26" spans="1:8" ht="15.75" x14ac:dyDescent="0.25">
      <c r="A26" s="44" t="s">
        <v>75</v>
      </c>
      <c r="B26" s="7"/>
      <c r="C26" s="7"/>
      <c r="D26" s="7"/>
      <c r="E26" s="24"/>
      <c r="F26" s="7"/>
      <c r="G26" s="7"/>
    </row>
    <row r="27" spans="1:8" x14ac:dyDescent="0.2">
      <c r="A27" s="30" t="s">
        <v>123</v>
      </c>
      <c r="B27" s="2"/>
      <c r="C27" s="4"/>
      <c r="D27" s="4"/>
      <c r="E27" s="4"/>
      <c r="F27" s="4"/>
      <c r="G27" s="4"/>
    </row>
    <row r="28" spans="1:8" x14ac:dyDescent="0.2">
      <c r="A28" s="76" t="s">
        <v>26</v>
      </c>
      <c r="B28" s="76" t="s">
        <v>21</v>
      </c>
      <c r="C28" s="77" t="s">
        <v>27</v>
      </c>
      <c r="D28" s="76" t="s">
        <v>0</v>
      </c>
      <c r="E28" s="76" t="s">
        <v>1</v>
      </c>
      <c r="F28" s="76" t="s">
        <v>5</v>
      </c>
      <c r="G28" s="76" t="s">
        <v>22</v>
      </c>
    </row>
    <row r="29" spans="1:8" x14ac:dyDescent="0.2">
      <c r="A29" s="78">
        <v>1</v>
      </c>
      <c r="B29" s="42" t="s">
        <v>19</v>
      </c>
      <c r="C29" s="12" t="s">
        <v>67</v>
      </c>
      <c r="D29" s="13" t="s">
        <v>2</v>
      </c>
      <c r="E29" s="13">
        <f>E23</f>
        <v>147</v>
      </c>
      <c r="F29" s="13"/>
      <c r="G29" s="13">
        <f t="shared" ref="G29:G31" si="1">E29*F29</f>
        <v>0</v>
      </c>
    </row>
    <row r="30" spans="1:8" ht="32.25" customHeight="1" x14ac:dyDescent="0.2">
      <c r="A30" s="78">
        <v>2</v>
      </c>
      <c r="B30" s="78" t="s">
        <v>138</v>
      </c>
      <c r="C30" s="93" t="s">
        <v>204</v>
      </c>
      <c r="D30" s="92" t="s">
        <v>25</v>
      </c>
      <c r="E30" s="92">
        <v>72.5</v>
      </c>
      <c r="F30" s="92"/>
      <c r="G30" s="92">
        <f t="shared" si="1"/>
        <v>0</v>
      </c>
    </row>
    <row r="31" spans="1:8" ht="25.5" x14ac:dyDescent="0.2">
      <c r="A31" s="78">
        <v>3</v>
      </c>
      <c r="B31" s="78" t="s">
        <v>125</v>
      </c>
      <c r="C31" s="93" t="s">
        <v>139</v>
      </c>
      <c r="D31" s="92" t="s">
        <v>25</v>
      </c>
      <c r="E31" s="92">
        <f>E30</f>
        <v>72.5</v>
      </c>
      <c r="F31" s="92"/>
      <c r="G31" s="92">
        <f t="shared" si="1"/>
        <v>0</v>
      </c>
    </row>
    <row r="32" spans="1:8" x14ac:dyDescent="0.2">
      <c r="A32" s="78">
        <v>4</v>
      </c>
      <c r="B32" s="78" t="s">
        <v>28</v>
      </c>
      <c r="C32" s="12" t="s">
        <v>46</v>
      </c>
      <c r="D32" s="13" t="s">
        <v>2</v>
      </c>
      <c r="E32" s="37">
        <f>E29</f>
        <v>147</v>
      </c>
      <c r="F32" s="13"/>
      <c r="G32" s="13">
        <f t="shared" ref="G32:G38" si="2">E32*F32</f>
        <v>0</v>
      </c>
    </row>
    <row r="33" spans="1:8" x14ac:dyDescent="0.2">
      <c r="A33" s="78">
        <v>5</v>
      </c>
      <c r="B33" s="79" t="s">
        <v>29</v>
      </c>
      <c r="C33" s="12" t="s">
        <v>30</v>
      </c>
      <c r="D33" s="13" t="s">
        <v>2</v>
      </c>
      <c r="E33" s="13">
        <f>E32</f>
        <v>147</v>
      </c>
      <c r="F33" s="13"/>
      <c r="G33" s="13">
        <f t="shared" si="2"/>
        <v>0</v>
      </c>
    </row>
    <row r="34" spans="1:8" x14ac:dyDescent="0.2">
      <c r="A34" s="78">
        <v>6</v>
      </c>
      <c r="B34" s="13" t="s">
        <v>19</v>
      </c>
      <c r="C34" s="12" t="s">
        <v>31</v>
      </c>
      <c r="D34" s="13" t="s">
        <v>2</v>
      </c>
      <c r="E34" s="13">
        <f>E32</f>
        <v>147</v>
      </c>
      <c r="F34" s="13"/>
      <c r="G34" s="36">
        <f t="shared" si="2"/>
        <v>0</v>
      </c>
    </row>
    <row r="35" spans="1:8" x14ac:dyDescent="0.2">
      <c r="A35" s="78">
        <v>7</v>
      </c>
      <c r="B35" s="79" t="s">
        <v>70</v>
      </c>
      <c r="C35" s="12" t="s">
        <v>71</v>
      </c>
      <c r="D35" s="13" t="s">
        <v>2</v>
      </c>
      <c r="E35" s="13">
        <f>E34</f>
        <v>147</v>
      </c>
      <c r="F35" s="13"/>
      <c r="G35" s="13">
        <f t="shared" si="2"/>
        <v>0</v>
      </c>
      <c r="H35" s="5"/>
    </row>
    <row r="36" spans="1:8" x14ac:dyDescent="0.2">
      <c r="A36" s="78">
        <v>8</v>
      </c>
      <c r="B36" s="79" t="s">
        <v>72</v>
      </c>
      <c r="C36" s="12" t="s">
        <v>51</v>
      </c>
      <c r="D36" s="13" t="s">
        <v>2</v>
      </c>
      <c r="E36" s="13">
        <f>E32</f>
        <v>147</v>
      </c>
      <c r="F36" s="13"/>
      <c r="G36" s="13">
        <f t="shared" si="2"/>
        <v>0</v>
      </c>
      <c r="H36" s="9"/>
    </row>
    <row r="37" spans="1:8" x14ac:dyDescent="0.2">
      <c r="A37" s="78">
        <v>9</v>
      </c>
      <c r="B37" s="79" t="s">
        <v>74</v>
      </c>
      <c r="C37" s="12" t="s">
        <v>73</v>
      </c>
      <c r="D37" s="13" t="s">
        <v>3</v>
      </c>
      <c r="E37" s="13">
        <f>E32</f>
        <v>147</v>
      </c>
      <c r="F37" s="13"/>
      <c r="G37" s="13">
        <f t="shared" si="2"/>
        <v>0</v>
      </c>
      <c r="H37" s="9"/>
    </row>
    <row r="38" spans="1:8" ht="13.5" thickBot="1" x14ac:dyDescent="0.25">
      <c r="A38" s="86">
        <v>10</v>
      </c>
      <c r="B38" s="87" t="s">
        <v>32</v>
      </c>
      <c r="C38" s="15" t="s">
        <v>122</v>
      </c>
      <c r="D38" s="14" t="s">
        <v>33</v>
      </c>
      <c r="E38" s="130">
        <v>22</v>
      </c>
      <c r="F38" s="14"/>
      <c r="G38" s="14">
        <f t="shared" si="2"/>
        <v>0</v>
      </c>
      <c r="H38" s="5"/>
    </row>
    <row r="39" spans="1:8" ht="13.5" thickBot="1" x14ac:dyDescent="0.25">
      <c r="A39" s="85" t="s">
        <v>38</v>
      </c>
      <c r="B39" s="88"/>
      <c r="C39" s="89"/>
      <c r="D39" s="88"/>
      <c r="E39" s="88"/>
      <c r="F39" s="88"/>
      <c r="G39" s="73">
        <f>SUM(G29:G38)</f>
        <v>0</v>
      </c>
      <c r="H39" s="5"/>
    </row>
    <row r="40" spans="1:8" ht="15.75" x14ac:dyDescent="0.25">
      <c r="A40" s="35"/>
      <c r="B40" s="7"/>
      <c r="C40" s="7"/>
      <c r="D40" s="7"/>
      <c r="E40" s="24"/>
      <c r="F40" s="7"/>
      <c r="G40" s="7"/>
      <c r="H40" s="5"/>
    </row>
    <row r="41" spans="1:8" ht="15.75" x14ac:dyDescent="0.25">
      <c r="B41" s="29" t="s">
        <v>39</v>
      </c>
      <c r="C41" s="22"/>
      <c r="D41" s="22"/>
      <c r="E41" s="22"/>
      <c r="F41" s="22"/>
      <c r="G41" s="22"/>
      <c r="H41" s="5"/>
    </row>
    <row r="42" spans="1:8" x14ac:dyDescent="0.2">
      <c r="B42" s="2"/>
      <c r="C42" s="4"/>
      <c r="D42" s="2"/>
      <c r="E42" s="2"/>
      <c r="F42" s="2"/>
      <c r="G42" s="2"/>
      <c r="H42" s="5"/>
    </row>
    <row r="43" spans="1:8" x14ac:dyDescent="0.2">
      <c r="B43" s="76" t="s">
        <v>20</v>
      </c>
      <c r="C43" s="77" t="s">
        <v>23</v>
      </c>
      <c r="D43" s="76" t="s">
        <v>0</v>
      </c>
      <c r="E43" s="76" t="s">
        <v>1</v>
      </c>
      <c r="F43" s="76" t="s">
        <v>5</v>
      </c>
      <c r="G43" s="76" t="s">
        <v>22</v>
      </c>
      <c r="H43" s="5"/>
    </row>
    <row r="44" spans="1:8" x14ac:dyDescent="0.2">
      <c r="B44" s="13">
        <v>1</v>
      </c>
      <c r="C44" s="12" t="s">
        <v>129</v>
      </c>
      <c r="D44" s="16" t="s">
        <v>2</v>
      </c>
      <c r="E44" s="13">
        <f>E32*3</f>
        <v>441</v>
      </c>
      <c r="F44" s="13"/>
      <c r="G44" s="13">
        <f t="shared" ref="G44:G50" si="3">E44*F44</f>
        <v>0</v>
      </c>
      <c r="H44" s="9"/>
    </row>
    <row r="45" spans="1:8" x14ac:dyDescent="0.2">
      <c r="B45" s="16" t="s">
        <v>24</v>
      </c>
      <c r="C45" s="12" t="s">
        <v>52</v>
      </c>
      <c r="D45" s="13" t="s">
        <v>2</v>
      </c>
      <c r="E45" s="37">
        <f>E44</f>
        <v>441</v>
      </c>
      <c r="F45" s="13"/>
      <c r="G45" s="13">
        <f t="shared" si="3"/>
        <v>0</v>
      </c>
      <c r="H45" s="5"/>
    </row>
    <row r="46" spans="1:8" x14ac:dyDescent="0.2">
      <c r="B46" s="13">
        <v>3</v>
      </c>
      <c r="C46" s="12" t="s">
        <v>53</v>
      </c>
      <c r="D46" s="16" t="s">
        <v>25</v>
      </c>
      <c r="E46" s="37">
        <f>E32</f>
        <v>147</v>
      </c>
      <c r="F46" s="13"/>
      <c r="G46" s="13">
        <f t="shared" si="3"/>
        <v>0</v>
      </c>
      <c r="H46" s="5"/>
    </row>
    <row r="47" spans="1:8" ht="25.5" x14ac:dyDescent="0.2">
      <c r="B47" s="16" t="s">
        <v>54</v>
      </c>
      <c r="C47" s="93" t="s">
        <v>205</v>
      </c>
      <c r="D47" s="168" t="s">
        <v>2</v>
      </c>
      <c r="E47" s="129">
        <v>2.4</v>
      </c>
      <c r="F47" s="92"/>
      <c r="G47" s="92">
        <f t="shared" si="3"/>
        <v>0</v>
      </c>
      <c r="H47" s="5"/>
    </row>
    <row r="48" spans="1:8" x14ac:dyDescent="0.2">
      <c r="B48" s="16" t="s">
        <v>63</v>
      </c>
      <c r="C48" s="12" t="s">
        <v>208</v>
      </c>
      <c r="D48" s="16" t="s">
        <v>4</v>
      </c>
      <c r="E48" s="169">
        <v>10</v>
      </c>
      <c r="F48" s="13"/>
      <c r="G48" s="92">
        <f t="shared" si="3"/>
        <v>0</v>
      </c>
      <c r="H48" s="5"/>
    </row>
    <row r="49" spans="1:8" x14ac:dyDescent="0.2">
      <c r="B49" s="13">
        <v>6</v>
      </c>
      <c r="C49" s="12" t="s">
        <v>124</v>
      </c>
      <c r="D49" s="16" t="s">
        <v>2</v>
      </c>
      <c r="E49" s="13">
        <f>E32/5</f>
        <v>29.4</v>
      </c>
      <c r="F49" s="13"/>
      <c r="G49" s="13">
        <f t="shared" si="3"/>
        <v>0</v>
      </c>
    </row>
    <row r="50" spans="1:8" x14ac:dyDescent="0.2">
      <c r="B50" s="16" t="s">
        <v>207</v>
      </c>
      <c r="C50" s="12" t="s">
        <v>142</v>
      </c>
      <c r="D50" s="16" t="s">
        <v>4</v>
      </c>
      <c r="E50" s="37">
        <f>E32*0.1</f>
        <v>14.700000000000001</v>
      </c>
      <c r="F50" s="13"/>
      <c r="G50" s="13">
        <f t="shared" si="3"/>
        <v>0</v>
      </c>
    </row>
    <row r="51" spans="1:8" ht="13.5" thickBot="1" x14ac:dyDescent="0.25">
      <c r="B51" s="13">
        <v>8</v>
      </c>
      <c r="C51" s="15" t="s">
        <v>128</v>
      </c>
      <c r="D51" s="34" t="s">
        <v>2</v>
      </c>
      <c r="E51" s="14">
        <f>E32*3</f>
        <v>441</v>
      </c>
      <c r="F51" s="14"/>
      <c r="G51" s="14">
        <f>E51*F51</f>
        <v>0</v>
      </c>
    </row>
    <row r="52" spans="1:8" ht="15.75" thickBot="1" x14ac:dyDescent="0.25">
      <c r="A52" s="3"/>
      <c r="B52" s="85" t="s">
        <v>43</v>
      </c>
      <c r="C52" s="74"/>
      <c r="D52" s="75"/>
      <c r="E52" s="75"/>
      <c r="F52" s="75"/>
      <c r="G52" s="73">
        <f>SUM(G44:G51)</f>
        <v>0</v>
      </c>
    </row>
    <row r="54" spans="1:8" ht="15" x14ac:dyDescent="0.2">
      <c r="A54" s="1" t="s">
        <v>40</v>
      </c>
      <c r="B54" s="4"/>
      <c r="C54" s="4"/>
      <c r="D54" s="4"/>
      <c r="E54" s="4"/>
      <c r="F54" s="4"/>
    </row>
    <row r="55" spans="1:8" x14ac:dyDescent="0.2">
      <c r="A55" s="18" t="s">
        <v>34</v>
      </c>
      <c r="B55" s="20"/>
      <c r="C55" s="20"/>
      <c r="D55" s="20"/>
      <c r="E55" s="20"/>
      <c r="F55" s="45">
        <f>H23</f>
        <v>0</v>
      </c>
    </row>
    <row r="56" spans="1:8" x14ac:dyDescent="0.2">
      <c r="A56" s="18" t="s">
        <v>6</v>
      </c>
      <c r="B56" s="20"/>
      <c r="C56" s="20"/>
      <c r="D56" s="20"/>
      <c r="E56" s="20"/>
      <c r="F56" s="45">
        <f>G39</f>
        <v>0</v>
      </c>
    </row>
    <row r="57" spans="1:8" ht="13.5" thickBot="1" x14ac:dyDescent="0.25">
      <c r="A57" s="19" t="s">
        <v>7</v>
      </c>
      <c r="B57" s="21"/>
      <c r="C57" s="21"/>
      <c r="D57" s="21"/>
      <c r="E57" s="21"/>
      <c r="F57" s="46">
        <f>G52</f>
        <v>0</v>
      </c>
    </row>
    <row r="58" spans="1:8" ht="18.75" thickBot="1" x14ac:dyDescent="0.3">
      <c r="A58" s="47" t="s">
        <v>9</v>
      </c>
      <c r="B58" s="48"/>
      <c r="C58" s="48"/>
      <c r="D58" s="48"/>
      <c r="E58" s="48"/>
      <c r="F58" s="49">
        <f>SUM(F55:F57)</f>
        <v>0</v>
      </c>
      <c r="H58" s="151"/>
    </row>
    <row r="63" spans="1:8" x14ac:dyDescent="0.2">
      <c r="E63" s="3"/>
    </row>
    <row r="64" spans="1:8" s="6" customFormat="1" x14ac:dyDescent="0.2"/>
    <row r="67" spans="1:1" x14ac:dyDescent="0.2">
      <c r="A67" s="3"/>
    </row>
    <row r="68" spans="1:1" x14ac:dyDescent="0.2">
      <c r="A68" s="3"/>
    </row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260" scale="55" firstPageNumber="0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view="pageBreakPreview" zoomScale="87" zoomScaleSheetLayoutView="87" workbookViewId="0">
      <selection activeCell="C7" sqref="C7"/>
    </sheetView>
  </sheetViews>
  <sheetFormatPr defaultRowHeight="12.75" x14ac:dyDescent="0.2"/>
  <cols>
    <col min="1" max="1" width="9.140625" style="3"/>
    <col min="2" max="2" width="34.42578125" style="3" customWidth="1"/>
    <col min="3" max="3" width="69.7109375" style="3" customWidth="1"/>
    <col min="4" max="4" width="14" style="3" customWidth="1"/>
    <col min="5" max="5" width="11.5703125" style="3" customWidth="1"/>
    <col min="6" max="6" width="15.7109375" style="3" customWidth="1"/>
    <col min="7" max="7" width="16.85546875" style="3" customWidth="1"/>
    <col min="8" max="8" width="31.28515625" style="3" customWidth="1"/>
  </cols>
  <sheetData>
    <row r="1" spans="1:8" ht="15.75" x14ac:dyDescent="0.25">
      <c r="A1" s="160" t="s">
        <v>114</v>
      </c>
      <c r="B1" s="7"/>
      <c r="C1" s="7"/>
      <c r="D1" s="7"/>
      <c r="E1" s="24"/>
      <c r="F1" s="7"/>
      <c r="G1" s="7"/>
    </row>
    <row r="2" spans="1:8" ht="15.75" x14ac:dyDescent="0.25">
      <c r="A2" s="170" t="s">
        <v>209</v>
      </c>
      <c r="B2" s="7"/>
      <c r="C2" s="7"/>
      <c r="D2" s="7"/>
      <c r="E2" s="24"/>
      <c r="F2" s="7"/>
      <c r="G2" s="7"/>
    </row>
    <row r="3" spans="1:8" ht="15.75" x14ac:dyDescent="0.25">
      <c r="A3" s="54" t="s">
        <v>10</v>
      </c>
      <c r="B3" s="23"/>
      <c r="C3" s="23"/>
      <c r="D3" s="23"/>
      <c r="E3" s="27"/>
      <c r="F3" s="23"/>
      <c r="G3" s="23"/>
      <c r="H3" s="23"/>
    </row>
    <row r="4" spans="1:8" ht="15.75" x14ac:dyDescent="0.25">
      <c r="A4" s="55"/>
      <c r="B4" s="7"/>
      <c r="C4" s="7"/>
      <c r="D4" s="7"/>
      <c r="E4" s="24"/>
      <c r="F4" s="7"/>
      <c r="G4" s="7"/>
      <c r="H4" s="7"/>
    </row>
    <row r="5" spans="1:8" x14ac:dyDescent="0.2">
      <c r="A5" s="56" t="s">
        <v>47</v>
      </c>
      <c r="B5" s="6"/>
      <c r="C5" s="57"/>
      <c r="D5" s="25"/>
      <c r="E5" s="25"/>
      <c r="F5" s="58"/>
      <c r="G5" s="25"/>
      <c r="H5" s="25"/>
    </row>
    <row r="6" spans="1:8" x14ac:dyDescent="0.2">
      <c r="A6" s="59" t="s">
        <v>11</v>
      </c>
      <c r="B6" s="60" t="s">
        <v>12</v>
      </c>
      <c r="C6" s="61" t="s">
        <v>13</v>
      </c>
      <c r="D6" s="59" t="s">
        <v>14</v>
      </c>
      <c r="E6" s="59" t="s">
        <v>15</v>
      </c>
      <c r="F6" s="62" t="s">
        <v>16</v>
      </c>
      <c r="G6" s="59" t="s">
        <v>17</v>
      </c>
      <c r="H6" s="59" t="s">
        <v>18</v>
      </c>
    </row>
    <row r="7" spans="1:8" x14ac:dyDescent="0.2">
      <c r="A7" s="59">
        <v>15</v>
      </c>
      <c r="B7" s="53" t="s">
        <v>77</v>
      </c>
      <c r="C7" s="38" t="s">
        <v>127</v>
      </c>
      <c r="D7" s="52" t="s">
        <v>48</v>
      </c>
      <c r="E7" s="41">
        <v>45</v>
      </c>
      <c r="F7" s="83" t="s">
        <v>121</v>
      </c>
      <c r="G7" s="41"/>
      <c r="H7" s="40">
        <f>E7*G7</f>
        <v>0</v>
      </c>
    </row>
    <row r="8" spans="1:8" ht="13.5" thickBot="1" x14ac:dyDescent="0.25">
      <c r="A8" s="80">
        <v>16</v>
      </c>
      <c r="B8" s="82" t="s">
        <v>107</v>
      </c>
      <c r="C8" s="82" t="s">
        <v>61</v>
      </c>
      <c r="D8" s="118" t="s">
        <v>48</v>
      </c>
      <c r="E8" s="84">
        <v>1</v>
      </c>
      <c r="F8" s="83" t="s">
        <v>121</v>
      </c>
      <c r="G8" s="84"/>
      <c r="H8" s="83">
        <f t="shared" ref="H8" si="0">E8*G8</f>
        <v>0</v>
      </c>
    </row>
    <row r="9" spans="1:8" ht="13.5" thickBot="1" x14ac:dyDescent="0.25">
      <c r="A9" s="157" t="s">
        <v>8</v>
      </c>
      <c r="B9" s="158"/>
      <c r="C9" s="158"/>
      <c r="D9" s="158"/>
      <c r="E9" s="159">
        <f>SUM(E7:E8)</f>
        <v>46</v>
      </c>
      <c r="F9" s="158"/>
      <c r="G9" s="158"/>
      <c r="H9" s="95">
        <f>SUM(H7:H8)</f>
        <v>0</v>
      </c>
    </row>
    <row r="10" spans="1:8" x14ac:dyDescent="0.2">
      <c r="H10" s="24"/>
    </row>
    <row r="11" spans="1:8" ht="15.75" x14ac:dyDescent="0.25">
      <c r="A11" s="29" t="s">
        <v>37</v>
      </c>
      <c r="B11" s="23"/>
      <c r="C11" s="23"/>
      <c r="D11" s="23"/>
      <c r="E11" s="27"/>
      <c r="F11" s="23"/>
      <c r="G11" s="23"/>
      <c r="H11" s="24"/>
    </row>
    <row r="12" spans="1:8" ht="15.75" x14ac:dyDescent="0.25">
      <c r="A12" s="44" t="s">
        <v>75</v>
      </c>
      <c r="B12" s="7"/>
      <c r="C12" s="7"/>
      <c r="D12" s="7"/>
      <c r="E12" s="24"/>
      <c r="F12" s="7"/>
      <c r="G12" s="7"/>
      <c r="H12" s="24"/>
    </row>
    <row r="13" spans="1:8" x14ac:dyDescent="0.2">
      <c r="A13" s="96" t="s">
        <v>123</v>
      </c>
      <c r="B13" s="24"/>
      <c r="C13" s="6"/>
      <c r="D13" s="6"/>
      <c r="E13" s="6"/>
      <c r="F13" s="6"/>
      <c r="G13" s="6"/>
      <c r="H13" s="24"/>
    </row>
    <row r="14" spans="1:8" x14ac:dyDescent="0.2">
      <c r="A14" s="115" t="s">
        <v>26</v>
      </c>
      <c r="B14" s="115" t="s">
        <v>21</v>
      </c>
      <c r="C14" s="116" t="s">
        <v>27</v>
      </c>
      <c r="D14" s="115" t="s">
        <v>0</v>
      </c>
      <c r="E14" s="115" t="s">
        <v>1</v>
      </c>
      <c r="F14" s="115" t="s">
        <v>5</v>
      </c>
      <c r="G14" s="153" t="s">
        <v>22</v>
      </c>
      <c r="H14" s="24"/>
    </row>
    <row r="15" spans="1:8" x14ac:dyDescent="0.2">
      <c r="A15" s="59">
        <v>1</v>
      </c>
      <c r="B15" s="117" t="s">
        <v>19</v>
      </c>
      <c r="C15" s="38" t="s">
        <v>67</v>
      </c>
      <c r="D15" s="40" t="s">
        <v>2</v>
      </c>
      <c r="E15" s="40">
        <f>E9</f>
        <v>46</v>
      </c>
      <c r="F15" s="40"/>
      <c r="G15" s="154">
        <f t="shared" ref="G15:G17" si="1">E15*F15</f>
        <v>0</v>
      </c>
      <c r="H15" s="24"/>
    </row>
    <row r="16" spans="1:8" ht="25.5" x14ac:dyDescent="0.2">
      <c r="A16" s="59">
        <v>2</v>
      </c>
      <c r="B16" s="59" t="s">
        <v>138</v>
      </c>
      <c r="C16" s="97" t="s">
        <v>143</v>
      </c>
      <c r="D16" s="52" t="s">
        <v>25</v>
      </c>
      <c r="E16" s="52">
        <v>43.5</v>
      </c>
      <c r="F16" s="52"/>
      <c r="G16" s="155">
        <f t="shared" si="1"/>
        <v>0</v>
      </c>
      <c r="H16" s="24"/>
    </row>
    <row r="17" spans="1:8" x14ac:dyDescent="0.2">
      <c r="A17" s="59">
        <v>3</v>
      </c>
      <c r="B17" s="59" t="s">
        <v>140</v>
      </c>
      <c r="C17" s="97" t="s">
        <v>139</v>
      </c>
      <c r="D17" s="52" t="s">
        <v>25</v>
      </c>
      <c r="E17" s="52">
        <f>E16</f>
        <v>43.5</v>
      </c>
      <c r="F17" s="52"/>
      <c r="G17" s="155">
        <f t="shared" si="1"/>
        <v>0</v>
      </c>
      <c r="H17" s="24"/>
    </row>
    <row r="18" spans="1:8" x14ac:dyDescent="0.2">
      <c r="A18" s="59">
        <v>4</v>
      </c>
      <c r="B18" s="59" t="s">
        <v>28</v>
      </c>
      <c r="C18" s="38" t="s">
        <v>46</v>
      </c>
      <c r="D18" s="40" t="s">
        <v>2</v>
      </c>
      <c r="E18" s="41">
        <f>E15</f>
        <v>46</v>
      </c>
      <c r="F18" s="40"/>
      <c r="G18" s="154">
        <f t="shared" ref="G18:G24" si="2">E18*F18</f>
        <v>0</v>
      </c>
      <c r="H18" s="24"/>
    </row>
    <row r="19" spans="1:8" x14ac:dyDescent="0.2">
      <c r="A19" s="59">
        <v>5</v>
      </c>
      <c r="B19" s="62" t="s">
        <v>134</v>
      </c>
      <c r="C19" s="38" t="s">
        <v>135</v>
      </c>
      <c r="D19" s="40" t="s">
        <v>2</v>
      </c>
      <c r="E19" s="40">
        <f>E18</f>
        <v>46</v>
      </c>
      <c r="F19" s="40"/>
      <c r="G19" s="154">
        <f t="shared" si="2"/>
        <v>0</v>
      </c>
      <c r="H19" s="24"/>
    </row>
    <row r="20" spans="1:8" x14ac:dyDescent="0.2">
      <c r="A20" s="59">
        <v>6</v>
      </c>
      <c r="B20" s="40" t="s">
        <v>19</v>
      </c>
      <c r="C20" s="38" t="s">
        <v>31</v>
      </c>
      <c r="D20" s="40" t="s">
        <v>2</v>
      </c>
      <c r="E20" s="40">
        <f>E18</f>
        <v>46</v>
      </c>
      <c r="F20" s="40"/>
      <c r="G20" s="156">
        <f t="shared" si="2"/>
        <v>0</v>
      </c>
      <c r="H20" s="24"/>
    </row>
    <row r="21" spans="1:8" x14ac:dyDescent="0.2">
      <c r="A21" s="59">
        <v>7</v>
      </c>
      <c r="B21" s="62" t="s">
        <v>132</v>
      </c>
      <c r="C21" s="38" t="s">
        <v>133</v>
      </c>
      <c r="D21" s="40" t="s">
        <v>2</v>
      </c>
      <c r="E21" s="40">
        <f>E20</f>
        <v>46</v>
      </c>
      <c r="F21" s="40"/>
      <c r="G21" s="154">
        <f t="shared" si="2"/>
        <v>0</v>
      </c>
      <c r="H21" s="9"/>
    </row>
    <row r="22" spans="1:8" x14ac:dyDescent="0.2">
      <c r="A22" s="59">
        <v>8</v>
      </c>
      <c r="B22" s="62" t="s">
        <v>72</v>
      </c>
      <c r="C22" s="38" t="s">
        <v>136</v>
      </c>
      <c r="D22" s="40" t="s">
        <v>2</v>
      </c>
      <c r="E22" s="40">
        <f>E18</f>
        <v>46</v>
      </c>
      <c r="F22" s="40"/>
      <c r="G22" s="40">
        <f t="shared" si="2"/>
        <v>0</v>
      </c>
    </row>
    <row r="23" spans="1:8" x14ac:dyDescent="0.2">
      <c r="A23" s="59">
        <v>9</v>
      </c>
      <c r="B23" s="62" t="s">
        <v>74</v>
      </c>
      <c r="C23" s="38" t="s">
        <v>73</v>
      </c>
      <c r="D23" s="40" t="s">
        <v>3</v>
      </c>
      <c r="E23" s="40">
        <f>E18</f>
        <v>46</v>
      </c>
      <c r="F23" s="40"/>
      <c r="G23" s="40">
        <f t="shared" si="2"/>
        <v>0</v>
      </c>
    </row>
    <row r="24" spans="1:8" ht="13.5" thickBot="1" x14ac:dyDescent="0.25">
      <c r="A24" s="123">
        <v>10</v>
      </c>
      <c r="B24" s="111" t="s">
        <v>32</v>
      </c>
      <c r="C24" s="112" t="s">
        <v>45</v>
      </c>
      <c r="D24" s="113" t="s">
        <v>33</v>
      </c>
      <c r="E24" s="113">
        <v>4.3490000000000002</v>
      </c>
      <c r="F24" s="114"/>
      <c r="G24" s="124">
        <f t="shared" si="2"/>
        <v>0</v>
      </c>
    </row>
    <row r="25" spans="1:8" s="28" customFormat="1" ht="13.5" thickBot="1" x14ac:dyDescent="0.25">
      <c r="A25" s="120" t="s">
        <v>8</v>
      </c>
      <c r="B25" s="122"/>
      <c r="C25" s="121"/>
      <c r="D25" s="122"/>
      <c r="E25" s="122"/>
      <c r="F25" s="122"/>
      <c r="G25" s="95">
        <f>SUM(G15:G24)</f>
        <v>0</v>
      </c>
      <c r="H25" s="6"/>
    </row>
    <row r="27" spans="1:8" ht="15.75" x14ac:dyDescent="0.25">
      <c r="B27" s="29" t="s">
        <v>39</v>
      </c>
      <c r="C27" s="98"/>
      <c r="D27" s="98"/>
      <c r="E27" s="98"/>
      <c r="F27" s="98"/>
      <c r="G27" s="98"/>
    </row>
    <row r="28" spans="1:8" x14ac:dyDescent="0.2">
      <c r="B28" s="24"/>
      <c r="C28" s="6"/>
      <c r="D28" s="24"/>
      <c r="E28" s="24"/>
      <c r="F28" s="24"/>
      <c r="G28" s="24"/>
    </row>
    <row r="29" spans="1:8" x14ac:dyDescent="0.2">
      <c r="B29" s="115" t="s">
        <v>20</v>
      </c>
      <c r="C29" s="116" t="s">
        <v>23</v>
      </c>
      <c r="D29" s="115" t="s">
        <v>0</v>
      </c>
      <c r="E29" s="115" t="s">
        <v>1</v>
      </c>
      <c r="F29" s="115" t="s">
        <v>5</v>
      </c>
      <c r="G29" s="115" t="s">
        <v>22</v>
      </c>
    </row>
    <row r="30" spans="1:8" x14ac:dyDescent="0.2">
      <c r="B30" s="59">
        <v>1</v>
      </c>
      <c r="C30" s="38" t="s">
        <v>131</v>
      </c>
      <c r="D30" s="64" t="s">
        <v>2</v>
      </c>
      <c r="E30" s="40">
        <f>E9*3</f>
        <v>138</v>
      </c>
      <c r="F30" s="40"/>
      <c r="G30" s="40">
        <f t="shared" ref="G30:G35" si="3">E30*F30</f>
        <v>0</v>
      </c>
    </row>
    <row r="31" spans="1:8" x14ac:dyDescent="0.2">
      <c r="B31" s="62" t="s">
        <v>24</v>
      </c>
      <c r="C31" s="38" t="s">
        <v>137</v>
      </c>
      <c r="D31" s="40" t="s">
        <v>2</v>
      </c>
      <c r="E31" s="41">
        <f>E30</f>
        <v>138</v>
      </c>
      <c r="F31" s="40"/>
      <c r="G31" s="40">
        <f t="shared" si="3"/>
        <v>0</v>
      </c>
    </row>
    <row r="32" spans="1:8" x14ac:dyDescent="0.2">
      <c r="B32" s="59">
        <v>3</v>
      </c>
      <c r="C32" s="38" t="s">
        <v>53</v>
      </c>
      <c r="D32" s="64" t="s">
        <v>25</v>
      </c>
      <c r="E32" s="40">
        <f>Velké!F44</f>
        <v>0</v>
      </c>
      <c r="F32" s="40"/>
      <c r="G32" s="40">
        <f t="shared" si="3"/>
        <v>0</v>
      </c>
    </row>
    <row r="33" spans="2:7" x14ac:dyDescent="0.2">
      <c r="B33" s="59">
        <v>4</v>
      </c>
      <c r="C33" s="15" t="s">
        <v>144</v>
      </c>
      <c r="D33" s="126" t="s">
        <v>2</v>
      </c>
      <c r="E33" s="129">
        <v>1.4544999999999999</v>
      </c>
      <c r="F33" s="127"/>
      <c r="G33" s="128">
        <f t="shared" si="3"/>
        <v>0</v>
      </c>
    </row>
    <row r="34" spans="2:7" x14ac:dyDescent="0.2">
      <c r="B34" s="62" t="s">
        <v>63</v>
      </c>
      <c r="C34" s="38" t="s">
        <v>130</v>
      </c>
      <c r="D34" s="64" t="s">
        <v>2</v>
      </c>
      <c r="E34" s="40">
        <f>E9/10</f>
        <v>4.5999999999999996</v>
      </c>
      <c r="F34" s="40"/>
      <c r="G34" s="40">
        <f t="shared" si="3"/>
        <v>0</v>
      </c>
    </row>
    <row r="35" spans="2:7" x14ac:dyDescent="0.2">
      <c r="B35" s="59">
        <v>6</v>
      </c>
      <c r="C35" s="38" t="s">
        <v>141</v>
      </c>
      <c r="D35" s="64" t="s">
        <v>4</v>
      </c>
      <c r="E35" s="41">
        <f>E9*0.05</f>
        <v>2.3000000000000003</v>
      </c>
      <c r="F35" s="40"/>
      <c r="G35" s="40">
        <f t="shared" si="3"/>
        <v>0</v>
      </c>
    </row>
    <row r="36" spans="2:7" ht="13.5" thickBot="1" x14ac:dyDescent="0.25">
      <c r="B36" s="80">
        <v>7</v>
      </c>
      <c r="C36" s="82" t="s">
        <v>128</v>
      </c>
      <c r="D36" s="125" t="s">
        <v>2</v>
      </c>
      <c r="E36" s="83">
        <f>E9*3</f>
        <v>138</v>
      </c>
      <c r="F36" s="83"/>
      <c r="G36" s="83">
        <f>E36*F36</f>
        <v>0</v>
      </c>
    </row>
    <row r="37" spans="2:7" ht="16.5" thickBot="1" x14ac:dyDescent="0.3">
      <c r="B37" s="120" t="s">
        <v>43</v>
      </c>
      <c r="C37" s="99"/>
      <c r="D37" s="100"/>
      <c r="E37" s="100"/>
      <c r="F37" s="100"/>
      <c r="G37" s="95">
        <f>SUM(G30:G36)</f>
        <v>0</v>
      </c>
    </row>
    <row r="39" spans="2:7" x14ac:dyDescent="0.2">
      <c r="C39" s="66"/>
    </row>
    <row r="40" spans="2:7" ht="15.75" x14ac:dyDescent="0.25">
      <c r="B40" s="101" t="s">
        <v>40</v>
      </c>
      <c r="C40" s="66"/>
      <c r="D40" s="6"/>
      <c r="E40" s="6"/>
      <c r="F40" s="6"/>
      <c r="G40" s="6"/>
    </row>
    <row r="41" spans="2:7" x14ac:dyDescent="0.2">
      <c r="B41" s="102" t="s">
        <v>34</v>
      </c>
      <c r="C41" s="103"/>
      <c r="D41" s="103"/>
      <c r="E41" s="103"/>
      <c r="F41" s="103"/>
      <c r="G41" s="104">
        <f>H9</f>
        <v>0</v>
      </c>
    </row>
    <row r="42" spans="2:7" x14ac:dyDescent="0.2">
      <c r="B42" s="102" t="s">
        <v>6</v>
      </c>
      <c r="C42" s="103"/>
      <c r="D42" s="103"/>
      <c r="E42" s="103"/>
      <c r="F42" s="103"/>
      <c r="G42" s="104">
        <f>G25</f>
        <v>0</v>
      </c>
    </row>
    <row r="43" spans="2:7" ht="13.5" thickBot="1" x14ac:dyDescent="0.25">
      <c r="B43" s="105" t="s">
        <v>7</v>
      </c>
      <c r="C43" s="106"/>
      <c r="D43" s="106"/>
      <c r="E43" s="106"/>
      <c r="F43" s="106"/>
      <c r="G43" s="107">
        <f>G37</f>
        <v>0</v>
      </c>
    </row>
    <row r="44" spans="2:7" ht="18.75" thickBot="1" x14ac:dyDescent="0.3">
      <c r="B44" s="108" t="s">
        <v>9</v>
      </c>
      <c r="C44" s="109"/>
      <c r="D44" s="109"/>
      <c r="E44" s="109"/>
      <c r="F44" s="109"/>
      <c r="G44" s="110">
        <f>SUM(G41:G43)</f>
        <v>0</v>
      </c>
    </row>
  </sheetData>
  <pageMargins left="0.70866141732283472" right="0.70866141732283472" top="0.78740157480314965" bottom="0.78740157480314965" header="0.31496062992125984" footer="0.31496062992125984"/>
  <pageSetup scale="61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view="pageBreakPreview" zoomScale="95" zoomScaleSheetLayoutView="95" workbookViewId="0">
      <selection activeCell="F46" sqref="F46:F49"/>
    </sheetView>
  </sheetViews>
  <sheetFormatPr defaultRowHeight="12.75" x14ac:dyDescent="0.2"/>
  <cols>
    <col min="1" max="1" width="7.42578125" customWidth="1"/>
    <col min="2" max="2" width="36.140625" customWidth="1"/>
    <col min="3" max="3" width="65.42578125" customWidth="1"/>
    <col min="4" max="4" width="19.7109375" customWidth="1"/>
    <col min="5" max="5" width="15.28515625" customWidth="1"/>
    <col min="6" max="6" width="14.28515625" customWidth="1"/>
    <col min="7" max="7" width="17" customWidth="1"/>
    <col min="8" max="8" width="34.85546875" customWidth="1"/>
  </cols>
  <sheetData>
    <row r="1" spans="1:9" ht="15.75" x14ac:dyDescent="0.25">
      <c r="A1" s="160" t="s">
        <v>114</v>
      </c>
      <c r="B1" s="7"/>
      <c r="C1" s="7"/>
      <c r="D1" s="7"/>
      <c r="E1" s="24"/>
      <c r="F1" s="7"/>
      <c r="G1" s="7"/>
      <c r="H1" s="7"/>
    </row>
    <row r="2" spans="1:9" ht="15.75" x14ac:dyDescent="0.25">
      <c r="A2" s="170" t="s">
        <v>209</v>
      </c>
      <c r="B2" s="7"/>
      <c r="C2" s="7"/>
      <c r="D2" s="7"/>
      <c r="E2" s="24"/>
      <c r="F2" s="7"/>
      <c r="G2" s="7"/>
      <c r="H2" s="7"/>
    </row>
    <row r="3" spans="1:9" ht="15.75" x14ac:dyDescent="0.25">
      <c r="A3" s="54" t="s">
        <v>10</v>
      </c>
      <c r="B3" s="23"/>
      <c r="C3" s="23"/>
      <c r="D3" s="23"/>
      <c r="E3" s="27"/>
      <c r="F3" s="23"/>
      <c r="G3" s="23"/>
      <c r="H3" s="23"/>
    </row>
    <row r="4" spans="1:9" x14ac:dyDescent="0.2">
      <c r="A4" s="56" t="s">
        <v>90</v>
      </c>
      <c r="B4" s="3"/>
      <c r="C4" s="3"/>
      <c r="D4" s="3"/>
      <c r="E4" s="11"/>
      <c r="F4" s="7"/>
      <c r="G4" s="3"/>
      <c r="H4" s="3"/>
      <c r="I4" s="57"/>
    </row>
    <row r="5" spans="1:9" x14ac:dyDescent="0.2">
      <c r="A5" s="59" t="s">
        <v>11</v>
      </c>
      <c r="B5" s="60" t="s">
        <v>12</v>
      </c>
      <c r="C5" s="61" t="s">
        <v>13</v>
      </c>
      <c r="D5" s="59" t="s">
        <v>14</v>
      </c>
      <c r="E5" s="59" t="s">
        <v>15</v>
      </c>
      <c r="F5" s="62" t="s">
        <v>16</v>
      </c>
      <c r="G5" s="59" t="s">
        <v>17</v>
      </c>
      <c r="H5" s="59" t="s">
        <v>18</v>
      </c>
      <c r="I5" s="57"/>
    </row>
    <row r="6" spans="1:9" x14ac:dyDescent="0.2">
      <c r="A6" s="59" t="s">
        <v>115</v>
      </c>
      <c r="B6" s="53" t="s">
        <v>96</v>
      </c>
      <c r="C6" s="53" t="s">
        <v>98</v>
      </c>
      <c r="D6" s="40" t="s">
        <v>148</v>
      </c>
      <c r="E6" s="41">
        <v>5</v>
      </c>
      <c r="F6" s="64" t="s">
        <v>196</v>
      </c>
      <c r="G6" s="40"/>
      <c r="H6" s="63">
        <f t="shared" ref="H6:H10" si="0">E6*G6</f>
        <v>0</v>
      </c>
      <c r="I6" s="57"/>
    </row>
    <row r="7" spans="1:9" x14ac:dyDescent="0.2">
      <c r="A7" s="59" t="s">
        <v>116</v>
      </c>
      <c r="B7" s="53" t="s">
        <v>97</v>
      </c>
      <c r="C7" s="53" t="s">
        <v>98</v>
      </c>
      <c r="D7" s="40" t="s">
        <v>148</v>
      </c>
      <c r="E7" s="41">
        <v>4</v>
      </c>
      <c r="F7" s="64" t="s">
        <v>196</v>
      </c>
      <c r="G7" s="40"/>
      <c r="H7" s="63">
        <f t="shared" si="0"/>
        <v>0</v>
      </c>
      <c r="I7" s="57"/>
    </row>
    <row r="8" spans="1:9" x14ac:dyDescent="0.2">
      <c r="A8" s="59" t="s">
        <v>117</v>
      </c>
      <c r="B8" s="53" t="s">
        <v>91</v>
      </c>
      <c r="C8" s="53" t="s">
        <v>92</v>
      </c>
      <c r="D8" s="40" t="s">
        <v>148</v>
      </c>
      <c r="E8" s="41">
        <v>20</v>
      </c>
      <c r="F8" s="64" t="s">
        <v>196</v>
      </c>
      <c r="G8" s="40"/>
      <c r="H8" s="63">
        <f t="shared" si="0"/>
        <v>0</v>
      </c>
      <c r="I8" s="57"/>
    </row>
    <row r="9" spans="1:9" x14ac:dyDescent="0.2">
      <c r="A9" s="59" t="s">
        <v>118</v>
      </c>
      <c r="B9" s="53" t="s">
        <v>94</v>
      </c>
      <c r="C9" s="53" t="s">
        <v>92</v>
      </c>
      <c r="D9" s="40" t="s">
        <v>148</v>
      </c>
      <c r="E9" s="41">
        <v>20</v>
      </c>
      <c r="F9" s="64" t="s">
        <v>196</v>
      </c>
      <c r="G9" s="40"/>
      <c r="H9" s="63">
        <f t="shared" si="0"/>
        <v>0</v>
      </c>
      <c r="I9" s="57"/>
    </row>
    <row r="10" spans="1:9" ht="13.5" thickBot="1" x14ac:dyDescent="0.25">
      <c r="A10" s="80" t="s">
        <v>119</v>
      </c>
      <c r="B10" s="81" t="s">
        <v>95</v>
      </c>
      <c r="C10" s="81" t="s">
        <v>92</v>
      </c>
      <c r="D10" s="83" t="s">
        <v>148</v>
      </c>
      <c r="E10" s="84">
        <v>19</v>
      </c>
      <c r="F10" s="64" t="s">
        <v>196</v>
      </c>
      <c r="G10" s="83"/>
      <c r="H10" s="119">
        <f t="shared" si="0"/>
        <v>0</v>
      </c>
      <c r="I10" s="57"/>
    </row>
    <row r="11" spans="1:9" ht="13.5" thickBot="1" x14ac:dyDescent="0.25">
      <c r="A11" s="131" t="s">
        <v>8</v>
      </c>
      <c r="B11" s="122"/>
      <c r="C11" s="121"/>
      <c r="D11" s="122"/>
      <c r="E11" s="122">
        <f>SUM(E6:E10)</f>
        <v>68</v>
      </c>
      <c r="F11" s="122"/>
      <c r="G11" s="109"/>
      <c r="H11" s="73">
        <f>SUM(H6:H10)</f>
        <v>0</v>
      </c>
      <c r="I11" s="57"/>
    </row>
    <row r="12" spans="1:9" x14ac:dyDescent="0.2">
      <c r="A12" s="65"/>
      <c r="B12" s="32"/>
      <c r="C12" s="66"/>
      <c r="D12" s="32"/>
      <c r="E12" s="32"/>
      <c r="F12" s="32"/>
      <c r="G12" s="7"/>
      <c r="H12" s="67"/>
      <c r="I12" s="57"/>
    </row>
    <row r="13" spans="1:9" x14ac:dyDescent="0.2">
      <c r="A13" s="56" t="s">
        <v>41</v>
      </c>
      <c r="B13" s="6"/>
      <c r="C13" s="6"/>
      <c r="D13" s="6"/>
      <c r="E13" s="25"/>
      <c r="F13" s="7"/>
      <c r="G13" s="6"/>
      <c r="H13" s="6"/>
      <c r="I13" s="68"/>
    </row>
    <row r="14" spans="1:9" x14ac:dyDescent="0.2">
      <c r="A14" s="59" t="s">
        <v>11</v>
      </c>
      <c r="B14" s="60" t="s">
        <v>12</v>
      </c>
      <c r="C14" s="61" t="s">
        <v>13</v>
      </c>
      <c r="D14" s="59" t="s">
        <v>14</v>
      </c>
      <c r="E14" s="59" t="s">
        <v>15</v>
      </c>
      <c r="F14" s="62" t="s">
        <v>16</v>
      </c>
      <c r="G14" s="59" t="s">
        <v>17</v>
      </c>
      <c r="H14" s="59" t="s">
        <v>18</v>
      </c>
      <c r="I14" s="26"/>
    </row>
    <row r="15" spans="1:9" x14ac:dyDescent="0.2">
      <c r="A15" s="59" t="s">
        <v>145</v>
      </c>
      <c r="B15" s="53" t="s">
        <v>78</v>
      </c>
      <c r="C15" s="53" t="s">
        <v>79</v>
      </c>
      <c r="D15" s="40" t="s">
        <v>106</v>
      </c>
      <c r="E15" s="41">
        <v>7</v>
      </c>
      <c r="F15" s="64" t="s">
        <v>149</v>
      </c>
      <c r="G15" s="40"/>
      <c r="H15" s="119">
        <f t="shared" ref="H15:H16" si="1">E15*G15</f>
        <v>0</v>
      </c>
      <c r="I15" s="68"/>
    </row>
    <row r="16" spans="1:9" ht="13.5" thickBot="1" x14ac:dyDescent="0.25">
      <c r="A16" s="80" t="s">
        <v>146</v>
      </c>
      <c r="B16" s="81" t="s">
        <v>80</v>
      </c>
      <c r="C16" s="81" t="s">
        <v>79</v>
      </c>
      <c r="D16" s="118" t="s">
        <v>44</v>
      </c>
      <c r="E16" s="84">
        <v>6</v>
      </c>
      <c r="F16" s="125" t="s">
        <v>149</v>
      </c>
      <c r="G16" s="83"/>
      <c r="H16" s="119">
        <f t="shared" si="1"/>
        <v>0</v>
      </c>
      <c r="I16" s="68"/>
    </row>
    <row r="17" spans="1:9" ht="13.5" thickBot="1" x14ac:dyDescent="0.25">
      <c r="A17" s="131" t="s">
        <v>8</v>
      </c>
      <c r="B17" s="122"/>
      <c r="C17" s="121"/>
      <c r="D17" s="122"/>
      <c r="E17" s="122">
        <f>SUM(E15:E16)</f>
        <v>13</v>
      </c>
      <c r="F17" s="122"/>
      <c r="G17" s="109"/>
      <c r="H17" s="133">
        <f>SUM(H15:H16)</f>
        <v>0</v>
      </c>
      <c r="I17" s="68"/>
    </row>
    <row r="18" spans="1:9" ht="13.5" thickBot="1" x14ac:dyDescent="0.25">
      <c r="A18" s="131" t="s">
        <v>150</v>
      </c>
      <c r="B18" s="132"/>
      <c r="C18" s="132"/>
      <c r="D18" s="132"/>
      <c r="E18" s="132"/>
      <c r="F18" s="132"/>
      <c r="G18" s="132"/>
      <c r="H18" s="73">
        <f>H11+H17</f>
        <v>0</v>
      </c>
    </row>
    <row r="20" spans="1:9" ht="15.75" x14ac:dyDescent="0.25">
      <c r="A20" s="29" t="s">
        <v>37</v>
      </c>
      <c r="B20" s="23"/>
      <c r="C20" s="23"/>
      <c r="D20" s="23"/>
      <c r="E20" s="27"/>
      <c r="F20" s="23"/>
      <c r="G20" s="23"/>
    </row>
    <row r="21" spans="1:9" ht="15.75" x14ac:dyDescent="0.25">
      <c r="A21" s="44" t="s">
        <v>75</v>
      </c>
      <c r="B21" s="7"/>
      <c r="C21" s="7"/>
      <c r="D21" s="7"/>
      <c r="E21" s="24"/>
      <c r="F21" s="7"/>
      <c r="G21" s="7"/>
    </row>
    <row r="22" spans="1:9" x14ac:dyDescent="0.2">
      <c r="A22" s="30" t="s">
        <v>147</v>
      </c>
      <c r="B22" s="8"/>
      <c r="C22" s="10"/>
      <c r="D22" s="8"/>
      <c r="E22" s="8"/>
      <c r="F22" s="8"/>
      <c r="G22" s="10"/>
    </row>
    <row r="23" spans="1:9" x14ac:dyDescent="0.2">
      <c r="A23" s="76" t="s">
        <v>26</v>
      </c>
      <c r="B23" s="76" t="s">
        <v>21</v>
      </c>
      <c r="C23" s="77" t="s">
        <v>27</v>
      </c>
      <c r="D23" s="76" t="s">
        <v>0</v>
      </c>
      <c r="E23" s="76" t="s">
        <v>1</v>
      </c>
      <c r="F23" s="76" t="s">
        <v>5</v>
      </c>
      <c r="G23" s="76" t="s">
        <v>22</v>
      </c>
      <c r="H23" s="76" t="s">
        <v>199</v>
      </c>
    </row>
    <row r="24" spans="1:9" x14ac:dyDescent="0.2">
      <c r="A24" s="78">
        <v>1</v>
      </c>
      <c r="B24" s="42" t="s">
        <v>19</v>
      </c>
      <c r="C24" s="12" t="s">
        <v>67</v>
      </c>
      <c r="D24" s="13" t="s">
        <v>2</v>
      </c>
      <c r="E24" s="13">
        <f>E11-26</f>
        <v>42</v>
      </c>
      <c r="F24" s="13"/>
      <c r="G24" s="13">
        <f t="shared" ref="G24" si="2">E24*F24</f>
        <v>0</v>
      </c>
      <c r="H24" s="167" t="s">
        <v>200</v>
      </c>
    </row>
    <row r="25" spans="1:9" x14ac:dyDescent="0.2">
      <c r="A25" s="78">
        <v>1</v>
      </c>
      <c r="B25" s="79" t="s">
        <v>36</v>
      </c>
      <c r="C25" s="12" t="s">
        <v>65</v>
      </c>
      <c r="D25" s="13" t="s">
        <v>2</v>
      </c>
      <c r="E25" s="37">
        <f>E24</f>
        <v>42</v>
      </c>
      <c r="F25" s="13"/>
      <c r="G25" s="13">
        <f>+F25*E25</f>
        <v>0</v>
      </c>
      <c r="H25" s="167"/>
    </row>
    <row r="26" spans="1:9" x14ac:dyDescent="0.2">
      <c r="A26" s="78">
        <v>2</v>
      </c>
      <c r="B26" s="79" t="s">
        <v>35</v>
      </c>
      <c r="C26" s="12" t="s">
        <v>66</v>
      </c>
      <c r="D26" s="13" t="s">
        <v>2</v>
      </c>
      <c r="E26" s="37">
        <f>E25</f>
        <v>42</v>
      </c>
      <c r="F26" s="13"/>
      <c r="G26" s="13">
        <f>+F26*E26</f>
        <v>0</v>
      </c>
      <c r="H26" s="167"/>
    </row>
    <row r="27" spans="1:9" x14ac:dyDescent="0.2">
      <c r="A27" s="78">
        <v>3</v>
      </c>
      <c r="B27" s="13" t="s">
        <v>19</v>
      </c>
      <c r="C27" s="12" t="s">
        <v>31</v>
      </c>
      <c r="D27" s="13" t="s">
        <v>2</v>
      </c>
      <c r="E27" s="13">
        <f>E25</f>
        <v>42</v>
      </c>
      <c r="F27" s="13"/>
      <c r="G27" s="36">
        <f t="shared" ref="G27" si="3">E27*F27</f>
        <v>0</v>
      </c>
      <c r="H27" s="167"/>
    </row>
    <row r="28" spans="1:9" x14ac:dyDescent="0.2">
      <c r="A28" s="78">
        <v>4</v>
      </c>
      <c r="B28" s="79" t="s">
        <v>74</v>
      </c>
      <c r="C28" s="12" t="s">
        <v>156</v>
      </c>
      <c r="D28" s="13" t="s">
        <v>3</v>
      </c>
      <c r="E28" s="37">
        <f>E26</f>
        <v>42</v>
      </c>
      <c r="F28" s="13"/>
      <c r="G28" s="13">
        <f>+F28*E28</f>
        <v>0</v>
      </c>
      <c r="H28" s="167"/>
    </row>
    <row r="29" spans="1:9" ht="13.5" thickBot="1" x14ac:dyDescent="0.25">
      <c r="A29" s="86">
        <v>5</v>
      </c>
      <c r="B29" s="87" t="s">
        <v>32</v>
      </c>
      <c r="C29" s="15" t="s">
        <v>160</v>
      </c>
      <c r="D29" s="14" t="s">
        <v>33</v>
      </c>
      <c r="E29" s="14">
        <f>E24*0.005</f>
        <v>0.21</v>
      </c>
      <c r="F29" s="14"/>
      <c r="G29" s="14">
        <f>+F29*E29</f>
        <v>0</v>
      </c>
      <c r="H29" s="167"/>
    </row>
    <row r="30" spans="1:9" ht="13.5" thickBot="1" x14ac:dyDescent="0.25">
      <c r="A30" s="85" t="s">
        <v>8</v>
      </c>
      <c r="B30" s="88"/>
      <c r="C30" s="89"/>
      <c r="D30" s="88"/>
      <c r="E30" s="88"/>
      <c r="F30" s="88"/>
      <c r="G30" s="134">
        <f>SUM(G24:G29)</f>
        <v>0</v>
      </c>
    </row>
    <row r="31" spans="1:9" ht="15.75" x14ac:dyDescent="0.25">
      <c r="A31" s="35"/>
      <c r="B31" s="7"/>
      <c r="C31" s="7"/>
      <c r="D31" s="7"/>
      <c r="E31" s="24"/>
      <c r="F31" s="7"/>
      <c r="G31" s="7"/>
    </row>
    <row r="32" spans="1:9" x14ac:dyDescent="0.2">
      <c r="A32" s="30" t="s">
        <v>152</v>
      </c>
      <c r="B32" s="8"/>
      <c r="C32" s="10"/>
      <c r="D32" s="8"/>
      <c r="E32" s="8"/>
      <c r="F32" s="8"/>
      <c r="G32" s="10"/>
    </row>
    <row r="33" spans="1:7" x14ac:dyDescent="0.2">
      <c r="A33" s="76" t="s">
        <v>26</v>
      </c>
      <c r="B33" s="76" t="s">
        <v>21</v>
      </c>
      <c r="C33" s="77" t="s">
        <v>27</v>
      </c>
      <c r="D33" s="76" t="s">
        <v>0</v>
      </c>
      <c r="E33" s="76" t="s">
        <v>1</v>
      </c>
      <c r="F33" s="76" t="s">
        <v>5</v>
      </c>
      <c r="G33" s="76" t="s">
        <v>22</v>
      </c>
    </row>
    <row r="34" spans="1:7" x14ac:dyDescent="0.2">
      <c r="A34" s="78">
        <v>1</v>
      </c>
      <c r="B34" s="42" t="s">
        <v>19</v>
      </c>
      <c r="C34" s="12" t="s">
        <v>151</v>
      </c>
      <c r="D34" s="13" t="s">
        <v>2</v>
      </c>
      <c r="E34" s="13">
        <f>E17</f>
        <v>13</v>
      </c>
      <c r="F34" s="13"/>
      <c r="G34" s="13">
        <f t="shared" ref="G34" si="4">E34*F34</f>
        <v>0</v>
      </c>
    </row>
    <row r="35" spans="1:7" x14ac:dyDescent="0.2">
      <c r="A35" s="78">
        <v>1</v>
      </c>
      <c r="B35" s="79" t="s">
        <v>36</v>
      </c>
      <c r="C35" s="12" t="s">
        <v>153</v>
      </c>
      <c r="D35" s="13" t="s">
        <v>2</v>
      </c>
      <c r="E35" s="37">
        <f>E34</f>
        <v>13</v>
      </c>
      <c r="F35" s="13"/>
      <c r="G35" s="13">
        <f>+F35*E35</f>
        <v>0</v>
      </c>
    </row>
    <row r="36" spans="1:7" x14ac:dyDescent="0.2">
      <c r="A36" s="78">
        <v>2</v>
      </c>
      <c r="B36" s="79" t="s">
        <v>64</v>
      </c>
      <c r="C36" s="12" t="s">
        <v>154</v>
      </c>
      <c r="D36" s="13" t="s">
        <v>2</v>
      </c>
      <c r="E36" s="37">
        <f>E35</f>
        <v>13</v>
      </c>
      <c r="F36" s="13"/>
      <c r="G36" s="13">
        <f>+F36*E36</f>
        <v>0</v>
      </c>
    </row>
    <row r="37" spans="1:7" x14ac:dyDescent="0.2">
      <c r="A37" s="78">
        <v>3</v>
      </c>
      <c r="B37" s="13" t="s">
        <v>19</v>
      </c>
      <c r="C37" s="12" t="s">
        <v>31</v>
      </c>
      <c r="D37" s="13" t="s">
        <v>2</v>
      </c>
      <c r="E37" s="13">
        <f>E35</f>
        <v>13</v>
      </c>
      <c r="F37" s="13"/>
      <c r="G37" s="36">
        <f t="shared" ref="G37" si="5">E37*F37</f>
        <v>0</v>
      </c>
    </row>
    <row r="38" spans="1:7" x14ac:dyDescent="0.2">
      <c r="A38" s="78">
        <v>4</v>
      </c>
      <c r="B38" s="79" t="s">
        <v>74</v>
      </c>
      <c r="C38" s="12" t="s">
        <v>155</v>
      </c>
      <c r="D38" s="13" t="s">
        <v>3</v>
      </c>
      <c r="E38" s="37">
        <f>E36</f>
        <v>13</v>
      </c>
      <c r="F38" s="13"/>
      <c r="G38" s="13">
        <f>+F38*E38</f>
        <v>0</v>
      </c>
    </row>
    <row r="39" spans="1:7" ht="13.5" thickBot="1" x14ac:dyDescent="0.25">
      <c r="A39" s="86">
        <v>5</v>
      </c>
      <c r="B39" s="87" t="s">
        <v>32</v>
      </c>
      <c r="C39" s="15" t="s">
        <v>190</v>
      </c>
      <c r="D39" s="14" t="s">
        <v>33</v>
      </c>
      <c r="E39" s="43">
        <f>E34*0.002</f>
        <v>2.6000000000000002E-2</v>
      </c>
      <c r="F39" s="14"/>
      <c r="G39" s="14">
        <f>+F39*E39</f>
        <v>0</v>
      </c>
    </row>
    <row r="40" spans="1:7" ht="13.5" thickBot="1" x14ac:dyDescent="0.25">
      <c r="A40" s="85" t="s">
        <v>8</v>
      </c>
      <c r="B40" s="88"/>
      <c r="C40" s="89"/>
      <c r="D40" s="88"/>
      <c r="E40" s="88"/>
      <c r="F40" s="88"/>
      <c r="G40" s="134">
        <f>SUM(G34:G39)</f>
        <v>0</v>
      </c>
    </row>
    <row r="41" spans="1:7" ht="13.5" thickBot="1" x14ac:dyDescent="0.25">
      <c r="A41" s="85" t="s">
        <v>38</v>
      </c>
      <c r="B41" s="109"/>
      <c r="C41" s="109"/>
      <c r="D41" s="109"/>
      <c r="E41" s="135"/>
      <c r="F41" s="109"/>
      <c r="G41" s="73">
        <f>G30+G40</f>
        <v>0</v>
      </c>
    </row>
    <row r="43" spans="1:7" ht="15.75" x14ac:dyDescent="0.25">
      <c r="B43" s="29" t="s">
        <v>39</v>
      </c>
      <c r="C43" s="22"/>
      <c r="D43" s="22"/>
      <c r="E43" s="22"/>
      <c r="F43" s="22"/>
      <c r="G43" s="22"/>
    </row>
    <row r="44" spans="1:7" x14ac:dyDescent="0.2">
      <c r="B44" s="2"/>
      <c r="C44" s="4"/>
      <c r="D44" s="2"/>
      <c r="E44" s="2"/>
      <c r="F44" s="2"/>
      <c r="G44" s="2"/>
    </row>
    <row r="45" spans="1:7" x14ac:dyDescent="0.2">
      <c r="B45" s="76" t="s">
        <v>20</v>
      </c>
      <c r="C45" s="77" t="s">
        <v>23</v>
      </c>
      <c r="D45" s="76" t="s">
        <v>0</v>
      </c>
      <c r="E45" s="76" t="s">
        <v>1</v>
      </c>
      <c r="F45" s="76" t="s">
        <v>5</v>
      </c>
      <c r="G45" s="76" t="s">
        <v>22</v>
      </c>
    </row>
    <row r="46" spans="1:7" x14ac:dyDescent="0.2">
      <c r="B46" s="78">
        <v>1</v>
      </c>
      <c r="C46" s="12" t="s">
        <v>159</v>
      </c>
      <c r="D46" s="16" t="s">
        <v>2</v>
      </c>
      <c r="E46" s="13">
        <f>E11</f>
        <v>68</v>
      </c>
      <c r="F46" s="13"/>
      <c r="G46" s="13">
        <f t="shared" ref="G46:G48" si="6">E46*F46</f>
        <v>0</v>
      </c>
    </row>
    <row r="47" spans="1:7" x14ac:dyDescent="0.2">
      <c r="B47" s="78">
        <v>2</v>
      </c>
      <c r="C47" s="12" t="s">
        <v>157</v>
      </c>
      <c r="D47" s="16" t="s">
        <v>25</v>
      </c>
      <c r="E47" s="13">
        <f>E11/2</f>
        <v>34</v>
      </c>
      <c r="F47" s="13"/>
      <c r="G47" s="13">
        <f t="shared" si="6"/>
        <v>0</v>
      </c>
    </row>
    <row r="48" spans="1:7" x14ac:dyDescent="0.2">
      <c r="B48" s="78">
        <v>3</v>
      </c>
      <c r="C48" s="12" t="s">
        <v>158</v>
      </c>
      <c r="D48" s="16" t="s">
        <v>4</v>
      </c>
      <c r="E48" s="37">
        <v>7.6150000000000002</v>
      </c>
      <c r="F48" s="13"/>
      <c r="G48" s="13">
        <f t="shared" si="6"/>
        <v>0</v>
      </c>
    </row>
    <row r="49" spans="2:8" ht="13.5" thickBot="1" x14ac:dyDescent="0.25">
      <c r="B49" s="86">
        <v>4</v>
      </c>
      <c r="C49" s="15" t="s">
        <v>161</v>
      </c>
      <c r="D49" s="34" t="s">
        <v>2</v>
      </c>
      <c r="E49" s="14">
        <f>E11*3+E17*2</f>
        <v>230</v>
      </c>
      <c r="F49" s="14"/>
      <c r="G49" s="14">
        <f>E49*F49</f>
        <v>0</v>
      </c>
    </row>
    <row r="50" spans="2:8" ht="13.5" customHeight="1" thickBot="1" x14ac:dyDescent="0.25">
      <c r="B50" s="85" t="s">
        <v>43</v>
      </c>
      <c r="C50" s="74"/>
      <c r="D50" s="75"/>
      <c r="E50" s="75"/>
      <c r="F50" s="75"/>
      <c r="G50" s="73">
        <f>SUM(G46:G49)</f>
        <v>0</v>
      </c>
    </row>
    <row r="52" spans="2:8" ht="15" x14ac:dyDescent="0.2">
      <c r="B52" s="1" t="s">
        <v>40</v>
      </c>
      <c r="C52" s="4"/>
      <c r="D52" s="4"/>
      <c r="E52" s="4"/>
      <c r="F52" s="4"/>
      <c r="G52" s="4"/>
    </row>
    <row r="53" spans="2:8" x14ac:dyDescent="0.2">
      <c r="B53" s="18" t="s">
        <v>34</v>
      </c>
      <c r="C53" s="20"/>
      <c r="D53" s="20"/>
      <c r="E53" s="20"/>
      <c r="F53" s="20"/>
      <c r="G53" s="45">
        <f>H18</f>
        <v>0</v>
      </c>
    </row>
    <row r="54" spans="2:8" x14ac:dyDescent="0.2">
      <c r="B54" s="18" t="s">
        <v>6</v>
      </c>
      <c r="C54" s="20"/>
      <c r="D54" s="20"/>
      <c r="E54" s="20"/>
      <c r="F54" s="20"/>
      <c r="G54" s="45">
        <f>G41</f>
        <v>0</v>
      </c>
    </row>
    <row r="55" spans="2:8" x14ac:dyDescent="0.2">
      <c r="B55" s="19" t="s">
        <v>7</v>
      </c>
      <c r="C55" s="21"/>
      <c r="D55" s="21"/>
      <c r="E55" s="21"/>
      <c r="F55" s="21"/>
      <c r="G55" s="46">
        <f>G50</f>
        <v>0</v>
      </c>
    </row>
    <row r="56" spans="2:8" ht="18" x14ac:dyDescent="0.25">
      <c r="B56" s="18" t="s">
        <v>9</v>
      </c>
      <c r="C56" s="20"/>
      <c r="D56" s="20"/>
      <c r="E56" s="20"/>
      <c r="F56" s="20"/>
      <c r="G56" s="152">
        <f>SUM(G53:G55)</f>
        <v>0</v>
      </c>
      <c r="H56" s="151"/>
    </row>
  </sheetData>
  <pageMargins left="0.70866141732283472" right="0.70866141732283472" top="0.78740157480314965" bottom="0.78740157480314965" header="0.31496062992125984" footer="0.31496062992125984"/>
  <pageSetup scale="5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view="pageBreakPreview" topLeftCell="A19" zoomScale="95" zoomScaleSheetLayoutView="95" workbookViewId="0">
      <selection activeCell="E35" sqref="E35"/>
    </sheetView>
  </sheetViews>
  <sheetFormatPr defaultRowHeight="12.75" x14ac:dyDescent="0.2"/>
  <cols>
    <col min="1" max="1" width="6.5703125" customWidth="1"/>
    <col min="2" max="2" width="19.5703125" customWidth="1"/>
    <col min="3" max="3" width="74.5703125" customWidth="1"/>
    <col min="4" max="4" width="14.5703125" customWidth="1"/>
    <col min="5" max="5" width="11.140625" customWidth="1"/>
    <col min="7" max="7" width="19.5703125" customWidth="1"/>
  </cols>
  <sheetData>
    <row r="1" spans="1:7" ht="15.75" x14ac:dyDescent="0.25">
      <c r="A1" s="160" t="s">
        <v>114</v>
      </c>
    </row>
    <row r="2" spans="1:7" ht="15.75" x14ac:dyDescent="0.25">
      <c r="A2" s="170" t="s">
        <v>209</v>
      </c>
    </row>
    <row r="3" spans="1:7" ht="15.75" x14ac:dyDescent="0.25">
      <c r="A3" s="54" t="s">
        <v>162</v>
      </c>
      <c r="B3" s="54"/>
      <c r="C3" s="54"/>
      <c r="D3" s="54"/>
      <c r="E3" s="54"/>
      <c r="F3" s="54"/>
      <c r="G3" s="54"/>
    </row>
    <row r="4" spans="1:7" x14ac:dyDescent="0.2">
      <c r="A4" s="137" t="s">
        <v>163</v>
      </c>
      <c r="B4" s="136"/>
      <c r="C4" s="136"/>
      <c r="D4" s="136"/>
      <c r="E4" s="136"/>
      <c r="F4" s="136"/>
      <c r="G4" s="136"/>
    </row>
    <row r="5" spans="1:7" x14ac:dyDescent="0.2">
      <c r="A5" s="90" t="s">
        <v>20</v>
      </c>
      <c r="B5" s="90" t="s">
        <v>21</v>
      </c>
      <c r="C5" s="90" t="s">
        <v>164</v>
      </c>
      <c r="D5" s="90" t="s">
        <v>165</v>
      </c>
      <c r="E5" s="90" t="s">
        <v>166</v>
      </c>
      <c r="F5" s="90" t="s">
        <v>167</v>
      </c>
      <c r="G5" s="90" t="s">
        <v>22</v>
      </c>
    </row>
    <row r="6" spans="1:7" x14ac:dyDescent="0.2">
      <c r="A6" s="92">
        <v>1</v>
      </c>
      <c r="B6" s="90" t="s">
        <v>168</v>
      </c>
      <c r="C6" s="91" t="s">
        <v>169</v>
      </c>
      <c r="D6" s="92" t="s">
        <v>2</v>
      </c>
      <c r="E6" s="92"/>
      <c r="F6" s="92">
        <v>2</v>
      </c>
      <c r="G6" s="138">
        <f t="shared" ref="G6:G9" si="0">E6*F6</f>
        <v>0</v>
      </c>
    </row>
    <row r="7" spans="1:7" x14ac:dyDescent="0.2">
      <c r="A7" s="92">
        <v>2</v>
      </c>
      <c r="B7" s="90" t="s">
        <v>170</v>
      </c>
      <c r="C7" s="91" t="s">
        <v>171</v>
      </c>
      <c r="D7" s="92" t="s">
        <v>2</v>
      </c>
      <c r="E7" s="92"/>
      <c r="F7" s="92">
        <v>13</v>
      </c>
      <c r="G7" s="138">
        <f t="shared" si="0"/>
        <v>0</v>
      </c>
    </row>
    <row r="8" spans="1:7" x14ac:dyDescent="0.2">
      <c r="A8" s="92">
        <v>3</v>
      </c>
      <c r="B8" s="90" t="s">
        <v>172</v>
      </c>
      <c r="C8" s="91" t="s">
        <v>173</v>
      </c>
      <c r="D8" s="92" t="s">
        <v>2</v>
      </c>
      <c r="E8" s="92"/>
      <c r="F8" s="92">
        <v>9</v>
      </c>
      <c r="G8" s="138">
        <f t="shared" si="0"/>
        <v>0</v>
      </c>
    </row>
    <row r="9" spans="1:7" x14ac:dyDescent="0.2">
      <c r="A9" s="92">
        <v>4</v>
      </c>
      <c r="B9" s="90" t="s">
        <v>174</v>
      </c>
      <c r="C9" s="91" t="s">
        <v>175</v>
      </c>
      <c r="D9" s="92" t="s">
        <v>2</v>
      </c>
      <c r="E9" s="92"/>
      <c r="F9" s="92">
        <v>4</v>
      </c>
      <c r="G9" s="138">
        <f t="shared" si="0"/>
        <v>0</v>
      </c>
    </row>
    <row r="10" spans="1:7" x14ac:dyDescent="0.2">
      <c r="A10" s="139" t="s">
        <v>8</v>
      </c>
      <c r="B10" s="92"/>
      <c r="C10" s="91"/>
      <c r="D10" s="92"/>
      <c r="E10" s="92"/>
      <c r="F10" s="92">
        <f>SUM(F6:F9)</f>
        <v>28</v>
      </c>
      <c r="G10" s="140">
        <f>SUM(G6:G9)</f>
        <v>0</v>
      </c>
    </row>
    <row r="11" spans="1:7" x14ac:dyDescent="0.2">
      <c r="A11" s="141" t="s">
        <v>177</v>
      </c>
      <c r="B11" s="142" t="s">
        <v>178</v>
      </c>
      <c r="C11" s="137"/>
      <c r="D11" s="141"/>
      <c r="E11" s="141"/>
      <c r="F11" s="141"/>
      <c r="G11" s="141"/>
    </row>
    <row r="12" spans="1:7" x14ac:dyDescent="0.2">
      <c r="A12" s="141"/>
      <c r="B12" s="142"/>
      <c r="C12" s="137"/>
      <c r="D12" s="141"/>
      <c r="E12" s="141"/>
      <c r="F12" s="141"/>
      <c r="G12" s="141"/>
    </row>
    <row r="13" spans="1:7" x14ac:dyDescent="0.2">
      <c r="A13" s="137" t="s">
        <v>187</v>
      </c>
      <c r="B13" s="142"/>
      <c r="C13" s="137"/>
      <c r="D13" s="141"/>
      <c r="E13" s="141"/>
      <c r="F13" s="141"/>
      <c r="G13" s="141"/>
    </row>
    <row r="14" spans="1:7" x14ac:dyDescent="0.2">
      <c r="A14" s="90" t="s">
        <v>20</v>
      </c>
      <c r="B14" s="90" t="s">
        <v>21</v>
      </c>
      <c r="C14" s="90" t="s">
        <v>164</v>
      </c>
      <c r="D14" s="90" t="s">
        <v>165</v>
      </c>
      <c r="E14" s="90" t="s">
        <v>166</v>
      </c>
      <c r="F14" s="90" t="s">
        <v>167</v>
      </c>
      <c r="G14" s="90" t="s">
        <v>22</v>
      </c>
    </row>
    <row r="15" spans="1:7" x14ac:dyDescent="0.2">
      <c r="A15" s="92">
        <v>3</v>
      </c>
      <c r="B15" s="90" t="s">
        <v>19</v>
      </c>
      <c r="C15" s="91" t="s">
        <v>175</v>
      </c>
      <c r="D15" s="92" t="s">
        <v>2</v>
      </c>
      <c r="E15" s="92"/>
      <c r="F15" s="92">
        <v>4</v>
      </c>
      <c r="G15" s="138">
        <f t="shared" ref="G15:G16" si="1">E15*F15</f>
        <v>0</v>
      </c>
    </row>
    <row r="16" spans="1:7" x14ac:dyDescent="0.2">
      <c r="A16" s="92">
        <v>4</v>
      </c>
      <c r="B16" s="90" t="s">
        <v>19</v>
      </c>
      <c r="C16" s="91" t="s">
        <v>176</v>
      </c>
      <c r="D16" s="92" t="s">
        <v>2</v>
      </c>
      <c r="E16" s="92"/>
      <c r="F16" s="92">
        <v>3</v>
      </c>
      <c r="G16" s="138">
        <f t="shared" si="1"/>
        <v>0</v>
      </c>
    </row>
    <row r="17" spans="1:9" x14ac:dyDescent="0.2">
      <c r="A17" s="139" t="s">
        <v>8</v>
      </c>
      <c r="B17" s="92"/>
      <c r="C17" s="91"/>
      <c r="D17" s="92"/>
      <c r="E17" s="92"/>
      <c r="F17" s="92">
        <f>SUM(F15:F16)</f>
        <v>7</v>
      </c>
      <c r="G17" s="140">
        <f>SUM(G15:G16)</f>
        <v>0</v>
      </c>
      <c r="I17" s="150"/>
    </row>
    <row r="18" spans="1:9" x14ac:dyDescent="0.2">
      <c r="A18" s="141" t="s">
        <v>177</v>
      </c>
      <c r="B18" s="142" t="s">
        <v>178</v>
      </c>
      <c r="C18" s="137"/>
      <c r="D18" s="141"/>
      <c r="E18" s="141"/>
      <c r="F18" s="141"/>
      <c r="G18" s="141"/>
    </row>
    <row r="19" spans="1:9" x14ac:dyDescent="0.2">
      <c r="A19" s="141"/>
      <c r="B19" s="142"/>
      <c r="C19" s="137"/>
      <c r="D19" s="141"/>
      <c r="E19" s="141"/>
      <c r="F19" s="141"/>
      <c r="G19" s="141"/>
    </row>
    <row r="20" spans="1:9" x14ac:dyDescent="0.2">
      <c r="A20" s="94" t="s">
        <v>179</v>
      </c>
      <c r="B20" s="2"/>
      <c r="C20" s="94"/>
      <c r="D20" s="141"/>
      <c r="E20" s="141"/>
      <c r="F20" s="141"/>
      <c r="G20" s="141"/>
    </row>
    <row r="21" spans="1:9" x14ac:dyDescent="0.2">
      <c r="A21" s="76" t="s">
        <v>20</v>
      </c>
      <c r="B21" s="76" t="s">
        <v>21</v>
      </c>
      <c r="C21" s="76" t="s">
        <v>164</v>
      </c>
      <c r="D21" s="76" t="s">
        <v>165</v>
      </c>
      <c r="E21" s="76" t="s">
        <v>166</v>
      </c>
      <c r="F21" s="76" t="s">
        <v>167</v>
      </c>
      <c r="G21" s="76" t="s">
        <v>22</v>
      </c>
    </row>
    <row r="22" spans="1:9" x14ac:dyDescent="0.2">
      <c r="A22" s="92">
        <v>1</v>
      </c>
      <c r="B22" s="90" t="s">
        <v>19</v>
      </c>
      <c r="C22" s="12" t="s">
        <v>185</v>
      </c>
      <c r="D22" s="13" t="s">
        <v>3</v>
      </c>
      <c r="E22" s="40"/>
      <c r="F22" s="161">
        <v>22</v>
      </c>
      <c r="G22" s="143">
        <f>E22*F22</f>
        <v>0</v>
      </c>
    </row>
    <row r="23" spans="1:9" x14ac:dyDescent="0.2">
      <c r="A23" s="144" t="s">
        <v>8</v>
      </c>
      <c r="B23" s="145"/>
      <c r="C23" s="145"/>
      <c r="D23" s="145"/>
      <c r="E23" s="145"/>
      <c r="F23" s="13">
        <f>SUM(F22:F22)</f>
        <v>22</v>
      </c>
      <c r="G23" s="140">
        <f>SUM(G22:G22)</f>
        <v>0</v>
      </c>
    </row>
    <row r="24" spans="1:9" s="28" customFormat="1" x14ac:dyDescent="0.2">
      <c r="A24" s="2" t="s">
        <v>177</v>
      </c>
      <c r="B24" s="171" t="s">
        <v>180</v>
      </c>
      <c r="C24" s="172"/>
      <c r="D24" s="172"/>
      <c r="E24" s="172"/>
      <c r="F24" s="172"/>
      <c r="G24" s="172"/>
    </row>
    <row r="25" spans="1:9" s="28" customFormat="1" x14ac:dyDescent="0.2">
      <c r="A25" s="2"/>
      <c r="B25" s="173"/>
      <c r="C25" s="173"/>
      <c r="D25" s="173"/>
      <c r="E25" s="173"/>
      <c r="F25" s="173"/>
      <c r="G25" s="173"/>
    </row>
    <row r="26" spans="1:9" x14ac:dyDescent="0.2">
      <c r="A26" s="146"/>
      <c r="B26" s="146"/>
      <c r="C26" s="146"/>
      <c r="D26" s="146"/>
      <c r="E26" s="146"/>
      <c r="F26" s="146"/>
      <c r="G26" s="146"/>
    </row>
    <row r="27" spans="1:9" x14ac:dyDescent="0.2">
      <c r="A27" s="137" t="s">
        <v>186</v>
      </c>
      <c r="B27" s="141"/>
      <c r="C27" s="137"/>
      <c r="D27" s="141"/>
      <c r="E27" s="141"/>
      <c r="F27" s="141"/>
      <c r="G27" s="141"/>
    </row>
    <row r="28" spans="1:9" x14ac:dyDescent="0.2">
      <c r="A28" s="90" t="s">
        <v>20</v>
      </c>
      <c r="B28" s="90" t="s">
        <v>21</v>
      </c>
      <c r="C28" s="90" t="s">
        <v>164</v>
      </c>
      <c r="D28" s="90" t="s">
        <v>165</v>
      </c>
      <c r="E28" s="90" t="s">
        <v>166</v>
      </c>
      <c r="F28" s="90" t="s">
        <v>167</v>
      </c>
      <c r="G28" s="90" t="s">
        <v>22</v>
      </c>
    </row>
    <row r="29" spans="1:9" x14ac:dyDescent="0.2">
      <c r="A29" s="92">
        <v>1</v>
      </c>
      <c r="B29" s="90" t="s">
        <v>19</v>
      </c>
      <c r="C29" s="91" t="s">
        <v>188</v>
      </c>
      <c r="D29" s="92" t="s">
        <v>2</v>
      </c>
      <c r="E29" s="92"/>
      <c r="F29" s="92">
        <v>7</v>
      </c>
      <c r="G29" s="138">
        <f>E29*F29</f>
        <v>0</v>
      </c>
    </row>
    <row r="30" spans="1:9" x14ac:dyDescent="0.2">
      <c r="A30" s="139" t="s">
        <v>8</v>
      </c>
      <c r="B30" s="139"/>
      <c r="C30" s="91"/>
      <c r="D30" s="92"/>
      <c r="E30" s="92"/>
      <c r="F30" s="92">
        <f>SUM(F29:F29)</f>
        <v>7</v>
      </c>
      <c r="G30" s="140">
        <f>SUM(G29:G29)</f>
        <v>0</v>
      </c>
    </row>
    <row r="31" spans="1:9" ht="13.5" thickBot="1" x14ac:dyDescent="0.25">
      <c r="A31" s="141" t="s">
        <v>177</v>
      </c>
      <c r="B31" s="174" t="s">
        <v>181</v>
      </c>
      <c r="C31" s="174"/>
      <c r="D31" s="174"/>
      <c r="E31" s="174"/>
      <c r="F31" s="174"/>
      <c r="G31" s="174"/>
    </row>
    <row r="32" spans="1:9" x14ac:dyDescent="0.2">
      <c r="A32" s="141"/>
      <c r="B32" s="175"/>
      <c r="C32" s="175"/>
      <c r="D32" s="175"/>
      <c r="E32" s="175"/>
      <c r="F32" s="175"/>
      <c r="G32" s="175"/>
    </row>
    <row r="33" spans="1:10" x14ac:dyDescent="0.2">
      <c r="A33" s="137" t="s">
        <v>182</v>
      </c>
      <c r="B33" s="141"/>
      <c r="C33" s="137"/>
      <c r="D33" s="141"/>
      <c r="E33" s="141"/>
      <c r="F33" s="141"/>
      <c r="G33" s="141"/>
    </row>
    <row r="34" spans="1:10" x14ac:dyDescent="0.2">
      <c r="A34" s="90" t="s">
        <v>20</v>
      </c>
      <c r="B34" s="90" t="s">
        <v>21</v>
      </c>
      <c r="C34" s="90" t="s">
        <v>164</v>
      </c>
      <c r="D34" s="90" t="s">
        <v>165</v>
      </c>
      <c r="E34" s="90" t="s">
        <v>166</v>
      </c>
      <c r="F34" s="90" t="s">
        <v>167</v>
      </c>
      <c r="G34" s="90" t="s">
        <v>22</v>
      </c>
    </row>
    <row r="35" spans="1:10" ht="34.5" customHeight="1" x14ac:dyDescent="0.2">
      <c r="A35" s="92">
        <v>1</v>
      </c>
      <c r="B35" s="147" t="s">
        <v>19</v>
      </c>
      <c r="C35" s="148" t="s">
        <v>189</v>
      </c>
      <c r="D35" s="92" t="s">
        <v>4</v>
      </c>
      <c r="E35" s="92"/>
      <c r="F35" s="149">
        <v>40</v>
      </c>
      <c r="G35" s="138">
        <f>E35*F35</f>
        <v>0</v>
      </c>
    </row>
    <row r="36" spans="1:10" x14ac:dyDescent="0.2">
      <c r="A36" s="139" t="s">
        <v>8</v>
      </c>
      <c r="B36" s="92"/>
      <c r="C36" s="91"/>
      <c r="D36" s="92"/>
      <c r="E36" s="92"/>
      <c r="F36" s="92"/>
      <c r="G36" s="140">
        <f>SUM(G35:G35)</f>
        <v>0</v>
      </c>
    </row>
    <row r="37" spans="1:10" x14ac:dyDescent="0.2">
      <c r="A37" s="141" t="s">
        <v>177</v>
      </c>
      <c r="B37" s="176" t="s">
        <v>183</v>
      </c>
      <c r="C37" s="176"/>
      <c r="D37" s="176"/>
      <c r="E37" s="176"/>
      <c r="F37" s="176"/>
      <c r="G37" s="176"/>
    </row>
    <row r="38" spans="1:10" ht="13.5" thickBot="1" x14ac:dyDescent="0.25">
      <c r="A38" s="146"/>
      <c r="B38" s="176"/>
      <c r="C38" s="176"/>
      <c r="D38" s="176"/>
      <c r="E38" s="176"/>
      <c r="F38" s="176"/>
      <c r="G38" s="176"/>
    </row>
    <row r="39" spans="1:10" ht="15.75" thickBot="1" x14ac:dyDescent="0.25">
      <c r="A39" s="162" t="s">
        <v>184</v>
      </c>
      <c r="B39" s="163"/>
      <c r="C39" s="164"/>
      <c r="D39" s="164"/>
      <c r="E39" s="164"/>
      <c r="F39" s="164"/>
      <c r="G39" s="165">
        <f>G10+G17+G23+G30+G36</f>
        <v>0</v>
      </c>
      <c r="J39">
        <v>63340</v>
      </c>
    </row>
  </sheetData>
  <mergeCells count="3">
    <mergeCell ref="B24:G25"/>
    <mergeCell ref="B31:G32"/>
    <mergeCell ref="B37:G38"/>
  </mergeCells>
  <pageMargins left="0.70866141732283472" right="0.70866141732283472" top="0.78740157480314965" bottom="0.78740157480314965" header="0.31496062992125984" footer="0.31496062992125984"/>
  <pageSetup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view="pageBreakPreview" zoomScaleSheetLayoutView="100" workbookViewId="0">
      <selection activeCell="B14" sqref="B14"/>
    </sheetView>
  </sheetViews>
  <sheetFormatPr defaultRowHeight="12.75" x14ac:dyDescent="0.2"/>
  <cols>
    <col min="1" max="1" width="8.85546875" style="3" customWidth="1"/>
    <col min="2" max="2" width="85.28515625" style="3" customWidth="1"/>
    <col min="3" max="3" width="9.140625" style="3"/>
    <col min="4" max="4" width="10.7109375" style="3" customWidth="1"/>
    <col min="5" max="5" width="10.140625" style="3" customWidth="1"/>
    <col min="6" max="6" width="23.140625" style="3" customWidth="1"/>
    <col min="7" max="7" width="9.28515625" style="3" customWidth="1"/>
    <col min="8" max="16384" width="9.140625" style="3"/>
  </cols>
  <sheetData>
    <row r="1" spans="1:8" ht="15.75" x14ac:dyDescent="0.25">
      <c r="A1" s="160" t="s">
        <v>114</v>
      </c>
    </row>
    <row r="2" spans="1:8" ht="15.75" x14ac:dyDescent="0.25">
      <c r="A2" s="170" t="s">
        <v>209</v>
      </c>
    </row>
    <row r="3" spans="1:8" s="6" customFormat="1" ht="15.75" customHeight="1" x14ac:dyDescent="0.2"/>
    <row r="4" spans="1:8" s="6" customFormat="1" ht="15" customHeight="1" x14ac:dyDescent="0.2">
      <c r="A4" s="10"/>
      <c r="B4" s="10"/>
      <c r="C4" s="8"/>
      <c r="D4" s="8"/>
      <c r="E4" s="8"/>
      <c r="F4" s="9"/>
    </row>
    <row r="5" spans="1:8" s="6" customFormat="1" x14ac:dyDescent="0.2">
      <c r="A5" s="4"/>
      <c r="B5" s="4"/>
      <c r="C5" s="4"/>
      <c r="D5" s="4"/>
      <c r="E5" s="4"/>
      <c r="F5" s="4"/>
      <c r="H5" s="7"/>
    </row>
    <row r="6" spans="1:8" s="6" customFormat="1" ht="15.75" x14ac:dyDescent="0.25">
      <c r="A6" s="54" t="s">
        <v>40</v>
      </c>
      <c r="B6" s="54"/>
      <c r="C6" s="54"/>
      <c r="D6" s="54"/>
      <c r="E6" s="54"/>
      <c r="F6" s="54"/>
      <c r="H6" s="7"/>
    </row>
    <row r="7" spans="1:8" s="6" customFormat="1" x14ac:dyDescent="0.2">
      <c r="A7" s="18" t="s">
        <v>192</v>
      </c>
      <c r="B7" s="20"/>
      <c r="C7" s="20"/>
      <c r="D7" s="20"/>
      <c r="E7" s="20"/>
      <c r="F7" s="45">
        <f>Velké!F58</f>
        <v>0</v>
      </c>
      <c r="H7" s="7"/>
    </row>
    <row r="8" spans="1:8" s="6" customFormat="1" x14ac:dyDescent="0.2">
      <c r="A8" s="18" t="s">
        <v>191</v>
      </c>
      <c r="B8" s="20"/>
      <c r="C8" s="20"/>
      <c r="D8" s="20"/>
      <c r="E8" s="20"/>
      <c r="F8" s="45">
        <f>Malé!G44</f>
        <v>0</v>
      </c>
    </row>
    <row r="9" spans="1:8" s="6" customFormat="1" x14ac:dyDescent="0.2">
      <c r="A9" s="19" t="s">
        <v>193</v>
      </c>
      <c r="B9" s="21"/>
      <c r="C9" s="21"/>
      <c r="D9" s="21"/>
      <c r="E9" s="21"/>
      <c r="F9" s="46">
        <f>'Ovocné+keře'!G56</f>
        <v>0</v>
      </c>
    </row>
    <row r="10" spans="1:8" s="6" customFormat="1" ht="13.5" thickBot="1" x14ac:dyDescent="0.25">
      <c r="A10" s="19" t="s">
        <v>194</v>
      </c>
      <c r="B10" s="21"/>
      <c r="C10" s="21"/>
      <c r="D10" s="21"/>
      <c r="E10" s="21"/>
      <c r="F10" s="46">
        <f>ODS!G39</f>
        <v>0</v>
      </c>
      <c r="G10" s="17"/>
    </row>
    <row r="11" spans="1:8" s="6" customFormat="1" ht="18.75" thickBot="1" x14ac:dyDescent="0.3">
      <c r="A11" s="47" t="s">
        <v>9</v>
      </c>
      <c r="B11" s="48"/>
      <c r="C11" s="48"/>
      <c r="D11" s="48"/>
      <c r="E11" s="48"/>
      <c r="F11" s="49">
        <f>SUM(F7:F10)</f>
        <v>0</v>
      </c>
      <c r="G11" s="17"/>
    </row>
    <row r="12" spans="1:8" s="6" customFormat="1" ht="13.5" thickBot="1" x14ac:dyDescent="0.25">
      <c r="A12" s="3" t="s">
        <v>76</v>
      </c>
      <c r="B12" s="3"/>
      <c r="C12" s="3"/>
      <c r="D12" s="3"/>
      <c r="E12" s="3"/>
      <c r="F12" s="50">
        <f>F11/100*21</f>
        <v>0</v>
      </c>
      <c r="G12" s="17"/>
    </row>
    <row r="13" spans="1:8" s="6" customFormat="1" ht="18.75" thickBot="1" x14ac:dyDescent="0.3">
      <c r="A13" s="166" t="s">
        <v>8</v>
      </c>
      <c r="B13" s="109"/>
      <c r="C13" s="109"/>
      <c r="D13" s="109"/>
      <c r="E13" s="109"/>
      <c r="F13" s="49">
        <f>F11+F12</f>
        <v>0</v>
      </c>
    </row>
    <row r="14" spans="1:8" s="6" customFormat="1" x14ac:dyDescent="0.2">
      <c r="A14" s="3"/>
      <c r="B14" s="3"/>
      <c r="C14" s="3"/>
      <c r="D14" s="3"/>
      <c r="E14" s="3"/>
      <c r="F14" s="3"/>
    </row>
    <row r="15" spans="1:8" s="6" customFormat="1" x14ac:dyDescent="0.2">
      <c r="A15" s="3"/>
      <c r="B15" s="3"/>
      <c r="C15" s="3"/>
      <c r="D15" s="3"/>
      <c r="E15" s="3"/>
      <c r="F15" s="3"/>
    </row>
    <row r="16" spans="1:8" s="6" customFormat="1" x14ac:dyDescent="0.2">
      <c r="A16" s="3"/>
      <c r="B16" s="3"/>
      <c r="C16" s="3"/>
      <c r="D16" s="3"/>
      <c r="E16" s="3"/>
      <c r="F16" s="3"/>
    </row>
    <row r="17" spans="1:6" s="6" customFormat="1" x14ac:dyDescent="0.2">
      <c r="A17" s="3"/>
      <c r="B17" s="3"/>
      <c r="C17" s="3"/>
      <c r="D17" s="3"/>
      <c r="E17" s="3"/>
      <c r="F17" s="3"/>
    </row>
    <row r="18" spans="1:6" s="6" customFormat="1" x14ac:dyDescent="0.2">
      <c r="A18" s="3"/>
      <c r="B18" s="3"/>
      <c r="C18" s="3"/>
      <c r="D18" s="3"/>
      <c r="E18" s="3"/>
      <c r="F18" s="3"/>
    </row>
    <row r="19" spans="1:6" s="6" customFormat="1" x14ac:dyDescent="0.2">
      <c r="A19" s="3"/>
      <c r="B19" s="3"/>
      <c r="C19" s="3"/>
      <c r="D19" s="3"/>
      <c r="E19" s="3"/>
      <c r="F19" s="3"/>
    </row>
    <row r="20" spans="1:6" s="6" customFormat="1" x14ac:dyDescent="0.2">
      <c r="A20" s="3"/>
      <c r="B20" s="3"/>
      <c r="C20" s="3"/>
      <c r="D20" s="3"/>
      <c r="E20" s="3"/>
      <c r="F20" s="3"/>
    </row>
    <row r="21" spans="1:6" s="6" customFormat="1" x14ac:dyDescent="0.2">
      <c r="A21" s="3"/>
      <c r="B21" s="3"/>
      <c r="C21" s="3"/>
      <c r="D21" s="3"/>
      <c r="E21" s="3"/>
      <c r="F21" s="3"/>
    </row>
    <row r="22" spans="1:6" s="6" customFormat="1" x14ac:dyDescent="0.2">
      <c r="A22" s="3"/>
      <c r="B22" s="3"/>
      <c r="C22" s="3"/>
      <c r="D22" s="3"/>
      <c r="E22" s="3"/>
      <c r="F22" s="3"/>
    </row>
    <row r="23" spans="1:6" s="6" customFormat="1" ht="20.25" customHeight="1" x14ac:dyDescent="0.2">
      <c r="A23" s="3"/>
      <c r="B23" s="3"/>
      <c r="C23" s="3"/>
      <c r="D23" s="3"/>
      <c r="E23" s="3"/>
      <c r="F23" s="3"/>
    </row>
    <row r="48" spans="9:9" x14ac:dyDescent="0.2">
      <c r="I48" s="33"/>
    </row>
    <row r="49" spans="8:9" x14ac:dyDescent="0.2">
      <c r="I49" s="33"/>
    </row>
    <row r="50" spans="8:9" x14ac:dyDescent="0.2">
      <c r="H50" s="33"/>
    </row>
    <row r="52" spans="8:9" x14ac:dyDescent="0.2">
      <c r="I52" s="33"/>
    </row>
    <row r="53" spans="8:9" x14ac:dyDescent="0.2">
      <c r="H53" s="33"/>
    </row>
  </sheetData>
  <phoneticPr fontId="0" type="noConversion"/>
  <printOptions horizontalCentered="1"/>
  <pageMargins left="0.78740157480314965" right="0.78740157480314965" top="0.59055118110236227" bottom="0.62992125984251968" header="0.51181102362204722" footer="0.51181102362204722"/>
  <pageSetup paperSize="260" scale="89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Velké</vt:lpstr>
      <vt:lpstr>Malé</vt:lpstr>
      <vt:lpstr>Ovocné+keře</vt:lpstr>
      <vt:lpstr>ODS</vt:lpstr>
      <vt:lpstr>celkem</vt:lpstr>
      <vt:lpstr>celkem!Oblast_tisku</vt:lpstr>
      <vt:lpstr>Velké!Oblast_tisku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Kenig</dc:creator>
  <cp:lastModifiedBy>Tomas</cp:lastModifiedBy>
  <cp:lastPrinted>2015-05-22T07:32:02Z</cp:lastPrinted>
  <dcterms:created xsi:type="dcterms:W3CDTF">2010-11-16T10:49:00Z</dcterms:created>
  <dcterms:modified xsi:type="dcterms:W3CDTF">2015-06-03T15:12:38Z</dcterms:modified>
</cp:coreProperties>
</file>