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activeTab="2"/>
  </bookViews>
  <sheets>
    <sheet name="TRVALKY" sheetId="2" r:id="rId1"/>
    <sheet name="keře" sheetId="3" r:id="rId2"/>
    <sheet name="celkem" sheetId="4" r:id="rId3"/>
  </sheets>
  <externalReferences>
    <externalReference r:id="rId4"/>
  </externalReferences>
  <definedNames>
    <definedName name="_xlnm._FilterDatabase" localSheetId="0" hidden="1">TRVALKY!$A$1:$H$3</definedName>
    <definedName name="cisloobjektu">'[1]Krycí list'!$A$5</definedName>
    <definedName name="cislostavby">'[1]Krycí list'!$A$7</definedName>
    <definedName name="Dodavka">[1]Rekapitulace!$G$14</definedName>
    <definedName name="HSV">[1]Rekapitulace!$E$14</definedName>
    <definedName name="HZS">[1]Rekapitulace!$I$14</definedName>
    <definedName name="Mont">[1]Rekapitulace!$H$14</definedName>
    <definedName name="nazevobjektu">'[1]Krycí list'!$C$5</definedName>
    <definedName name="nazevstavby">'[1]Krycí list'!$C$7</definedName>
    <definedName name="_xlnm.Print_Area" localSheetId="0">TRVALKY!$A$1:$H$60</definedName>
    <definedName name="PocetMJ">#REF!</definedName>
    <definedName name="Projektant">#REF!</definedName>
    <definedName name="PSV">[1]Rekapitulace!$F$14</definedName>
    <definedName name="SazbaDPH1">#REF!</definedName>
    <definedName name="SazbaDPH2">#REF!</definedName>
    <definedName name="VRN">[1]Rekapitulace!$H$27</definedName>
  </definedNames>
  <calcPr calcId="145621"/>
</workbook>
</file>

<file path=xl/calcChain.xml><?xml version="1.0" encoding="utf-8"?>
<calcChain xmlns="http://schemas.openxmlformats.org/spreadsheetml/2006/main">
  <c r="E41" i="3" l="1"/>
  <c r="G41" i="3" s="1"/>
  <c r="E34" i="3"/>
  <c r="G34" i="3" s="1"/>
  <c r="G33" i="3"/>
  <c r="E33" i="3"/>
  <c r="E27" i="3"/>
  <c r="E42" i="3" s="1"/>
  <c r="G42" i="3" s="1"/>
  <c r="G26" i="3"/>
  <c r="E14" i="3"/>
  <c r="E43" i="3" s="1"/>
  <c r="G43" i="3" s="1"/>
  <c r="H13" i="3"/>
  <c r="H14" i="3" s="1"/>
  <c r="E9" i="3"/>
  <c r="E44" i="3" s="1"/>
  <c r="G44" i="3" s="1"/>
  <c r="H8" i="3"/>
  <c r="H7" i="3"/>
  <c r="E30" i="3" l="1"/>
  <c r="G30" i="3" s="1"/>
  <c r="H9" i="3"/>
  <c r="E28" i="3"/>
  <c r="G28" i="3" s="1"/>
  <c r="G27" i="3"/>
  <c r="H15" i="3"/>
  <c r="G45" i="3"/>
  <c r="E21" i="3"/>
  <c r="G21" i="3" s="1"/>
  <c r="G22" i="3" s="1"/>
  <c r="E29" i="3"/>
  <c r="G29" i="3" s="1"/>
  <c r="E31" i="3"/>
  <c r="G31" i="3" l="1"/>
  <c r="E32" i="3"/>
  <c r="G32" i="3" s="1"/>
  <c r="G35" i="3" l="1"/>
  <c r="G36" i="3" s="1"/>
  <c r="H15" i="2"/>
  <c r="E16" i="2"/>
  <c r="E57" i="2" s="1"/>
  <c r="G57" i="2" s="1"/>
  <c r="E23" i="2"/>
  <c r="E55" i="2"/>
  <c r="E58" i="2"/>
  <c r="E43" i="2" l="1"/>
  <c r="G43" i="2" s="1"/>
  <c r="E42" i="2"/>
  <c r="G42" i="2" s="1"/>
  <c r="E38" i="2"/>
  <c r="G38" i="2" s="1"/>
  <c r="E37" i="2"/>
  <c r="G37" i="2" s="1"/>
  <c r="G36" i="2"/>
  <c r="E35" i="2"/>
  <c r="G35" i="2" s="1"/>
  <c r="G58" i="2"/>
  <c r="G55" i="2"/>
  <c r="H11" i="2"/>
  <c r="H12" i="2"/>
  <c r="H22" i="2" l="1"/>
  <c r="H21" i="2"/>
  <c r="H20" i="2"/>
  <c r="H23" i="2" l="1"/>
  <c r="H14" i="2"/>
  <c r="H13" i="2"/>
  <c r="H10" i="2"/>
  <c r="H9" i="2"/>
  <c r="H8" i="2"/>
  <c r="H16" i="2" l="1"/>
  <c r="E48" i="2"/>
  <c r="E49" i="2" l="1"/>
  <c r="G49" i="2" s="1"/>
  <c r="G48" i="2"/>
  <c r="E30" i="2"/>
  <c r="G30" i="2" s="1"/>
  <c r="G31" i="2" s="1"/>
  <c r="E56" i="2"/>
  <c r="G56" i="2" s="1"/>
  <c r="G59" i="2" s="1"/>
  <c r="F8" i="4" s="1"/>
  <c r="E39" i="2"/>
  <c r="H24" i="2"/>
  <c r="F6" i="4" s="1"/>
  <c r="G50" i="2" l="1"/>
  <c r="E41" i="2"/>
  <c r="G41" i="2" s="1"/>
  <c r="E40" i="2"/>
  <c r="G40" i="2" s="1"/>
  <c r="G39" i="2"/>
  <c r="G44" i="2" l="1"/>
  <c r="G51" i="2" s="1"/>
  <c r="F7" i="4" s="1"/>
  <c r="F9" i="4" s="1"/>
  <c r="F10" i="4" l="1"/>
  <c r="F11" i="4" s="1"/>
</calcChain>
</file>

<file path=xl/sharedStrings.xml><?xml version="1.0" encoding="utf-8"?>
<sst xmlns="http://schemas.openxmlformats.org/spreadsheetml/2006/main" count="280" uniqueCount="144">
  <si>
    <t>jednotka</t>
  </si>
  <si>
    <t>počet jedn.</t>
  </si>
  <si>
    <t>ks</t>
  </si>
  <si>
    <t>m2</t>
  </si>
  <si>
    <t>m3</t>
  </si>
  <si>
    <t>cena/jedn.</t>
  </si>
  <si>
    <t>Práce</t>
  </si>
  <si>
    <t xml:space="preserve">Pomocný materiál </t>
  </si>
  <si>
    <t>CELKEM :</t>
  </si>
  <si>
    <t>CELKEM bez DPH :</t>
  </si>
  <si>
    <t>SEZNAM POUŽITÝCH DRUHŮ :</t>
  </si>
  <si>
    <t>P.č.</t>
  </si>
  <si>
    <t>taxon</t>
  </si>
  <si>
    <t>česky</t>
  </si>
  <si>
    <t>efekt</t>
  </si>
  <si>
    <t>poč. ks</t>
  </si>
  <si>
    <t>cena/ks*</t>
  </si>
  <si>
    <t>celkem*</t>
  </si>
  <si>
    <t>-</t>
  </si>
  <si>
    <t>číslo</t>
  </si>
  <si>
    <t>č. práce</t>
  </si>
  <si>
    <t>celkem</t>
  </si>
  <si>
    <t>název</t>
  </si>
  <si>
    <t>l</t>
  </si>
  <si>
    <t>poř.č.</t>
  </si>
  <si>
    <t>práce</t>
  </si>
  <si>
    <t>998 23-1311</t>
  </si>
  <si>
    <t>t</t>
  </si>
  <si>
    <t xml:space="preserve">Rostlinný materiál </t>
  </si>
  <si>
    <t>PRÁCE  :</t>
  </si>
  <si>
    <t>CELKEM PRÁCE :</t>
  </si>
  <si>
    <t>POMOCNÝ MATERIÁL  :</t>
  </si>
  <si>
    <t>CELKOVÉ NÁKLADY :</t>
  </si>
  <si>
    <t>CELKEM ROSTLINNÝ MATERIÁL  :</t>
  </si>
  <si>
    <t>CELKEM POMOCNÝ MATERIÁL :</t>
  </si>
  <si>
    <t>bílý květ</t>
  </si>
  <si>
    <t>přesun hmot pro sadovnické úpravy do 5000 m vodorovně (0,01t/m2)</t>
  </si>
  <si>
    <t>K9</t>
  </si>
  <si>
    <t>růžový květ</t>
  </si>
  <si>
    <t>denivka</t>
  </si>
  <si>
    <t>dlužicha</t>
  </si>
  <si>
    <t>modrý květ</t>
  </si>
  <si>
    <t>č.</t>
  </si>
  <si>
    <t>chemické odplevelení postřikem naširoko (2xopakovat)</t>
  </si>
  <si>
    <t>183 40-3132</t>
  </si>
  <si>
    <t>plošná úprava terénu při nerovnostech 5 až 10 cm, rovina</t>
  </si>
  <si>
    <t>183 10-1112</t>
  </si>
  <si>
    <t>hloubení jamek bez výměny půdy do 0,02 m3, rovina</t>
  </si>
  <si>
    <t>výsadba květin do vel. K12 se zalitím, rovina</t>
  </si>
  <si>
    <t>hnojení tabletovým hnojivem Sylvamix (1 rostlina - 1 ks)</t>
  </si>
  <si>
    <t>TRVALKY :</t>
  </si>
  <si>
    <t>totální herbicid (0,05/100 m2)</t>
  </si>
  <si>
    <t>CIBULNATÉ ROSTLINY :</t>
  </si>
  <si>
    <t>okrasný list</t>
  </si>
  <si>
    <t>Gaura lindheimeri ´Gambit Rose´</t>
  </si>
  <si>
    <t>gaura</t>
  </si>
  <si>
    <t>okrasná tráva</t>
  </si>
  <si>
    <t xml:space="preserve">Perowskia atriciplifolia 'Little Spire' </t>
  </si>
  <si>
    <t>perovskie</t>
  </si>
  <si>
    <t>Stipa tenuissima ´Ponny Tail´</t>
  </si>
  <si>
    <t>velk. kat.</t>
  </si>
  <si>
    <t xml:space="preserve">česnek </t>
  </si>
  <si>
    <t>cibule</t>
  </si>
  <si>
    <t>narcis</t>
  </si>
  <si>
    <t>bíložlutýkvět</t>
  </si>
  <si>
    <t>Lilium 'Sweet Surrender'</t>
  </si>
  <si>
    <t>lilie</t>
  </si>
  <si>
    <t>VÝSADBA TRVALEK :</t>
  </si>
  <si>
    <t>VÝSADBA CIBULOVIN :</t>
  </si>
  <si>
    <t>184 80-2611</t>
  </si>
  <si>
    <t>VYTYČENÍ OSAZOVACÍHO PLÁNU :</t>
  </si>
  <si>
    <t>výsadba cibulovin se zalitím, rovina</t>
  </si>
  <si>
    <t>mulčovací kůra</t>
  </si>
  <si>
    <t>mulčování rostlin tl. do 100 mm</t>
  </si>
  <si>
    <t>184 91-1421</t>
  </si>
  <si>
    <r>
      <t xml:space="preserve">katalog popisů a směrných cen stavebních prací </t>
    </r>
    <r>
      <rPr>
        <b/>
        <sz val="12"/>
        <color theme="0" tint="-0.499984740745262"/>
        <rFont val="Arial"/>
        <family val="2"/>
        <charset val="238"/>
      </rPr>
      <t>HSV 2014</t>
    </r>
    <r>
      <rPr>
        <sz val="12"/>
        <color theme="0" tint="-0.499984740745262"/>
        <rFont val="Arial"/>
        <family val="2"/>
        <charset val="238"/>
      </rPr>
      <t>, ÚRS PRAHA</t>
    </r>
  </si>
  <si>
    <t>obdělání půdy rytím hl.  do 200 cm, rovina, zemina3</t>
  </si>
  <si>
    <t>181 11-1111</t>
  </si>
  <si>
    <t>183 21-1312</t>
  </si>
  <si>
    <t>183 21-1313</t>
  </si>
  <si>
    <t>DPH 21%</t>
  </si>
  <si>
    <t>C1</t>
  </si>
  <si>
    <t>C2</t>
  </si>
  <si>
    <t>Narcissus ´Dutch Master´</t>
  </si>
  <si>
    <t>Allium 'Mount Blanc'</t>
  </si>
  <si>
    <t>C3</t>
  </si>
  <si>
    <t>Hemerocallis hybrida ´Stella de Oro´</t>
  </si>
  <si>
    <t>Heuchera hybrida ´Peach Flambe´</t>
  </si>
  <si>
    <t>lososový list</t>
  </si>
  <si>
    <t>Panicum virgatum ´Shenandoah´</t>
  </si>
  <si>
    <t>Pennisetum alopecuroides ´Hameln´</t>
  </si>
  <si>
    <t>T1</t>
  </si>
  <si>
    <t>T2</t>
  </si>
  <si>
    <t>T3</t>
  </si>
  <si>
    <t>T4</t>
  </si>
  <si>
    <t>T5</t>
  </si>
  <si>
    <t>T6</t>
  </si>
  <si>
    <t>T7</t>
  </si>
  <si>
    <t>vytyčení trvalek a cibulovin</t>
  </si>
  <si>
    <t>83 20-5112</t>
  </si>
  <si>
    <t>založení záhonu pro výsadbu rostlin, v zemině tř. 3</t>
  </si>
  <si>
    <t>183 10-1212</t>
  </si>
  <si>
    <t>hloubení jamek s výměnou půdy na 50% do 0,02 m3, rovina</t>
  </si>
  <si>
    <t>zahradnický substrát pro trvalky a cibulnaté rostliny (bal. 250l/250ks)</t>
  </si>
  <si>
    <t>žlutý květ</t>
  </si>
  <si>
    <t>tabletové hnojivo sylvamix (nebo jiné)</t>
  </si>
  <si>
    <t>T8</t>
  </si>
  <si>
    <t>astra</t>
  </si>
  <si>
    <t>Aster nb ´Alma Potschke´</t>
  </si>
  <si>
    <t>SO03 - OSTATNÍ ÚPRAVY</t>
  </si>
  <si>
    <t>TRVALKOVÉ ZÁHONY :</t>
  </si>
  <si>
    <t>KEŘE :</t>
  </si>
  <si>
    <t>výšk. kat.</t>
  </si>
  <si>
    <t>K3</t>
  </si>
  <si>
    <t>Rosa ´The Fairy´</t>
  </si>
  <si>
    <t>keřová růže</t>
  </si>
  <si>
    <t>v 30-40</t>
  </si>
  <si>
    <t>K6</t>
  </si>
  <si>
    <t>Ribes alpinum</t>
  </si>
  <si>
    <t>meruzalka</t>
  </si>
  <si>
    <t>ACIDOFILNÍ KEŘE :</t>
  </si>
  <si>
    <t>K4</t>
  </si>
  <si>
    <t>Hydrangea arborescens ´Annabella´</t>
  </si>
  <si>
    <t>hortenzie</t>
  </si>
  <si>
    <t>v 60-80</t>
  </si>
  <si>
    <t>vytyčení keřů</t>
  </si>
  <si>
    <t>VÝSADBA KEŘŮ :</t>
  </si>
  <si>
    <t>chem. odplevel. půdy postř. naširoko,rovina, (2x opakovat)</t>
  </si>
  <si>
    <t>183 10-1113</t>
  </si>
  <si>
    <t>hloubení jam bez výměny půdy do 0,05m3</t>
  </si>
  <si>
    <t>5</t>
  </si>
  <si>
    <t>183 10-1213</t>
  </si>
  <si>
    <t>hloubení jam s výměnou půdy na 50% do 0,05m3 (acidofilní keře)</t>
  </si>
  <si>
    <t>6</t>
  </si>
  <si>
    <t>184 10-2111</t>
  </si>
  <si>
    <t>výsadba dřevin s balem v rovině bal  0,1-0,2 m</t>
  </si>
  <si>
    <t>hnojení tabletovým hnojivem Sylvamix (1 rostlina - 2 ks)</t>
  </si>
  <si>
    <t>přesun hmot pro sadovnické úpravy do 5000 m vodorovně (0,015t/m2)</t>
  </si>
  <si>
    <t>štěpka</t>
  </si>
  <si>
    <t>rašelina (bal. 250 l/8 ks), acidofilní taxony</t>
  </si>
  <si>
    <t>tabletové hnojivo ( keř/2ks)</t>
  </si>
  <si>
    <t xml:space="preserve"> SEZNAM POUŽITÝCH DRUHŮ :</t>
  </si>
  <si>
    <t>KEŘOVÉ ZÁHONY :</t>
  </si>
  <si>
    <t>KOMPLEXNÍ ÚPRAVA VEŘEJNÝCH PROSTRANSTVÍ V KOSTELNÍ LHOTĚ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</si>
</sst>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č&quot;"/>
    <numFmt numFmtId="165" formatCode="#,##0\ &quot;Kč&quot;"/>
    <numFmt numFmtId="166" formatCode="0.0"/>
    <numFmt numFmtId="167" formatCode="#,##0.00\ &quot;Kč&quot;"/>
    <numFmt numFmtId="168" formatCode="0.000"/>
  </numFmts>
  <fonts count="22" x14ac:knownFonts="1">
    <font>
      <sz val="10"/>
      <name val="Arial CE"/>
      <family val="2"/>
      <charset val="238"/>
    </font>
    <font>
      <b/>
      <sz val="12"/>
      <color indexed="50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ahoma"/>
      <family val="2"/>
      <charset val="238"/>
    </font>
    <font>
      <sz val="10"/>
      <color indexed="21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b/>
      <sz val="12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4"/>
      <name val="Arial"/>
      <family val="2"/>
      <charset val="238"/>
    </font>
    <font>
      <sz val="12"/>
      <color indexed="55"/>
      <name val="Tahoma"/>
      <family val="2"/>
      <charset val="238"/>
    </font>
    <font>
      <sz val="12"/>
      <name val="Arial"/>
      <family val="2"/>
      <charset val="238"/>
    </font>
    <font>
      <b/>
      <sz val="10"/>
      <color indexed="21"/>
      <name val="Tahoma"/>
      <family val="2"/>
      <charset val="238"/>
    </font>
    <font>
      <b/>
      <sz val="12"/>
      <color indexed="5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4" fillId="0" borderId="0"/>
  </cellStyleXfs>
  <cellXfs count="134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/>
    <xf numFmtId="0" fontId="8" fillId="0" borderId="0" xfId="0" applyFont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0" fontId="16" fillId="0" borderId="0" xfId="0" applyFont="1" applyFill="1" applyBorder="1"/>
    <xf numFmtId="164" fontId="3" fillId="0" borderId="6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7" fillId="2" borderId="10" xfId="0" applyFont="1" applyFill="1" applyBorder="1"/>
    <xf numFmtId="165" fontId="13" fillId="2" borderId="12" xfId="0" applyNumberFormat="1" applyFont="1" applyFill="1" applyBorder="1" applyAlignment="1">
      <alignment horizontal="center"/>
    </xf>
    <xf numFmtId="0" fontId="17" fillId="2" borderId="11" xfId="0" applyFont="1" applyFill="1" applyBorder="1"/>
    <xf numFmtId="0" fontId="3" fillId="0" borderId="11" xfId="0" applyFont="1" applyFill="1" applyBorder="1"/>
    <xf numFmtId="0" fontId="3" fillId="0" borderId="10" xfId="0" applyFont="1" applyFill="1" applyBorder="1"/>
    <xf numFmtId="165" fontId="13" fillId="0" borderId="12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Border="1"/>
    <xf numFmtId="0" fontId="3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166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64" fontId="2" fillId="0" borderId="11" xfId="0" applyNumberFormat="1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13" fillId="0" borderId="12" xfId="0" applyNumberFormat="1" applyFont="1" applyFill="1" applyBorder="1" applyAlignment="1">
      <alignment horizontal="center"/>
    </xf>
    <xf numFmtId="164" fontId="2" fillId="0" borderId="12" xfId="0" applyNumberFormat="1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11" fillId="0" borderId="13" xfId="0" applyFont="1" applyFill="1" applyBorder="1"/>
    <xf numFmtId="0" fontId="19" fillId="0" borderId="0" xfId="0" applyFont="1" applyFill="1" applyBorder="1"/>
    <xf numFmtId="164" fontId="3" fillId="0" borderId="13" xfId="0" applyNumberFormat="1" applyFont="1" applyFill="1" applyBorder="1"/>
    <xf numFmtId="0" fontId="7" fillId="0" borderId="13" xfId="0" applyFont="1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3" fillId="0" borderId="2" xfId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7" xfId="0" applyFont="1" applyFill="1" applyBorder="1"/>
    <xf numFmtId="0" fontId="3" fillId="0" borderId="7" xfId="1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5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8" xfId="0" applyFont="1" applyFill="1" applyBorder="1"/>
    <xf numFmtId="164" fontId="4" fillId="0" borderId="9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1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49" fontId="3" fillId="0" borderId="23" xfId="0" applyNumberFormat="1" applyFont="1" applyFill="1" applyBorder="1" applyAlignment="1">
      <alignment horizontal="center"/>
    </xf>
    <xf numFmtId="168" fontId="3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/>
    <xf numFmtId="49" fontId="3" fillId="0" borderId="24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21" fillId="0" borderId="0" xfId="0" applyFont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Z&#225;loha%20pr&#225;ce%202000-2010/nov&#253;%20C/Pr&#225;ce/2007/UB/&#352;aripova/N&#225;vrhy/N&#225;vrhy%20hot/SO02/SO_02%20tech%20prvky_pol.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zoomScale="93" zoomScaleNormal="95" zoomScaleSheetLayoutView="93" zoomScalePageLayoutView="70" workbookViewId="0">
      <selection activeCell="C3" sqref="C3"/>
    </sheetView>
  </sheetViews>
  <sheetFormatPr defaultRowHeight="12.75" x14ac:dyDescent="0.2"/>
  <cols>
    <col min="1" max="1" width="6" style="22" customWidth="1"/>
    <col min="2" max="2" width="34.140625" style="4" customWidth="1"/>
    <col min="3" max="3" width="60.42578125" style="4" customWidth="1"/>
    <col min="4" max="4" width="23.140625" style="4" customWidth="1"/>
    <col min="5" max="5" width="11.85546875" style="9" customWidth="1"/>
    <col min="6" max="6" width="19.140625" style="4" customWidth="1"/>
    <col min="7" max="7" width="19.42578125" style="4" customWidth="1"/>
    <col min="8" max="8" width="20.5703125" style="4" customWidth="1"/>
    <col min="9" max="9" width="9.140625" style="9"/>
    <col min="10" max="10" width="22.85546875" style="4" customWidth="1"/>
    <col min="11" max="11" width="14.5703125" style="4" bestFit="1" customWidth="1"/>
    <col min="12" max="16384" width="9.140625" style="4"/>
  </cols>
  <sheetData>
    <row r="1" spans="1:9" ht="15.75" x14ac:dyDescent="0.25">
      <c r="A1" s="133" t="s">
        <v>143</v>
      </c>
      <c r="B1" s="2"/>
      <c r="C1" s="2"/>
      <c r="D1" s="2"/>
      <c r="E1" s="3"/>
      <c r="F1" s="2"/>
      <c r="G1" s="2"/>
      <c r="H1" s="2"/>
      <c r="I1" s="19"/>
    </row>
    <row r="2" spans="1:9" ht="15" x14ac:dyDescent="0.2">
      <c r="A2" s="81" t="s">
        <v>109</v>
      </c>
      <c r="B2" s="2"/>
      <c r="C2" s="2"/>
      <c r="D2" s="2"/>
      <c r="E2" s="3"/>
      <c r="F2" s="2"/>
      <c r="G2" s="2"/>
      <c r="H2" s="2"/>
      <c r="I2" s="19"/>
    </row>
    <row r="3" spans="1:9" s="6" customFormat="1" ht="15" x14ac:dyDescent="0.2">
      <c r="A3" s="26" t="s">
        <v>110</v>
      </c>
      <c r="B3" s="2"/>
      <c r="C3" s="2"/>
      <c r="D3" s="2"/>
      <c r="E3" s="3"/>
      <c r="F3" s="2"/>
      <c r="G3" s="2"/>
      <c r="H3" s="2"/>
      <c r="I3" s="19"/>
    </row>
    <row r="4" spans="1:9" s="6" customFormat="1" ht="15" x14ac:dyDescent="0.2">
      <c r="A4" s="26"/>
      <c r="B4" s="2"/>
      <c r="C4" s="2"/>
      <c r="D4" s="2"/>
      <c r="E4" s="3"/>
      <c r="F4" s="2"/>
      <c r="G4" s="2"/>
      <c r="H4" s="2"/>
      <c r="I4" s="19"/>
    </row>
    <row r="5" spans="1:9" s="6" customFormat="1" ht="15.75" x14ac:dyDescent="0.25">
      <c r="A5" s="111" t="s">
        <v>141</v>
      </c>
      <c r="B5" s="2"/>
      <c r="C5" s="2"/>
      <c r="D5" s="2"/>
      <c r="E5" s="3"/>
      <c r="F5" s="2"/>
      <c r="G5" s="2"/>
      <c r="H5" s="2"/>
      <c r="I5" s="19"/>
    </row>
    <row r="6" spans="1:9" x14ac:dyDescent="0.2">
      <c r="A6" s="68" t="s">
        <v>50</v>
      </c>
      <c r="B6" s="28"/>
      <c r="C6" s="28"/>
      <c r="D6" s="28"/>
      <c r="E6" s="29"/>
      <c r="F6" s="2"/>
      <c r="G6" s="28"/>
      <c r="H6" s="28"/>
    </row>
    <row r="7" spans="1:9" x14ac:dyDescent="0.2">
      <c r="A7" s="11" t="s">
        <v>11</v>
      </c>
      <c r="B7" s="10" t="s">
        <v>12</v>
      </c>
      <c r="C7" s="27" t="s">
        <v>13</v>
      </c>
      <c r="D7" s="11" t="s">
        <v>14</v>
      </c>
      <c r="E7" s="11" t="s">
        <v>15</v>
      </c>
      <c r="F7" s="14" t="s">
        <v>60</v>
      </c>
      <c r="G7" s="11" t="s">
        <v>16</v>
      </c>
      <c r="H7" s="11" t="s">
        <v>17</v>
      </c>
    </row>
    <row r="8" spans="1:9" x14ac:dyDescent="0.2">
      <c r="A8" s="11" t="s">
        <v>91</v>
      </c>
      <c r="B8" s="10" t="s">
        <v>54</v>
      </c>
      <c r="C8" s="33" t="s">
        <v>55</v>
      </c>
      <c r="D8" s="11" t="s">
        <v>38</v>
      </c>
      <c r="E8" s="31">
        <v>62</v>
      </c>
      <c r="F8" s="11" t="s">
        <v>37</v>
      </c>
      <c r="G8" s="32"/>
      <c r="H8" s="69">
        <f t="shared" ref="H8:H15" si="0">E8*G8</f>
        <v>0</v>
      </c>
    </row>
    <row r="9" spans="1:9" x14ac:dyDescent="0.2">
      <c r="A9" s="11" t="s">
        <v>92</v>
      </c>
      <c r="B9" s="10" t="s">
        <v>86</v>
      </c>
      <c r="C9" s="33" t="s">
        <v>39</v>
      </c>
      <c r="D9" s="11" t="s">
        <v>104</v>
      </c>
      <c r="E9" s="34">
        <v>107</v>
      </c>
      <c r="F9" s="32" t="s">
        <v>37</v>
      </c>
      <c r="G9" s="32"/>
      <c r="H9" s="69">
        <f t="shared" si="0"/>
        <v>0</v>
      </c>
    </row>
    <row r="10" spans="1:9" x14ac:dyDescent="0.2">
      <c r="A10" s="11" t="s">
        <v>93</v>
      </c>
      <c r="B10" s="48" t="s">
        <v>87</v>
      </c>
      <c r="C10" s="33" t="s">
        <v>40</v>
      </c>
      <c r="D10" s="11" t="s">
        <v>88</v>
      </c>
      <c r="E10" s="31">
        <v>26</v>
      </c>
      <c r="F10" s="11" t="s">
        <v>37</v>
      </c>
      <c r="G10" s="11"/>
      <c r="H10" s="69">
        <f t="shared" si="0"/>
        <v>0</v>
      </c>
    </row>
    <row r="11" spans="1:9" x14ac:dyDescent="0.2">
      <c r="A11" s="11" t="s">
        <v>94</v>
      </c>
      <c r="B11" s="48" t="s">
        <v>89</v>
      </c>
      <c r="C11" s="33" t="s">
        <v>56</v>
      </c>
      <c r="D11" s="11" t="s">
        <v>53</v>
      </c>
      <c r="E11" s="31">
        <v>153</v>
      </c>
      <c r="F11" s="11" t="s">
        <v>37</v>
      </c>
      <c r="G11" s="11"/>
      <c r="H11" s="69">
        <f t="shared" si="0"/>
        <v>0</v>
      </c>
    </row>
    <row r="12" spans="1:9" x14ac:dyDescent="0.2">
      <c r="A12" s="11" t="s">
        <v>95</v>
      </c>
      <c r="B12" s="48" t="s">
        <v>90</v>
      </c>
      <c r="C12" s="33" t="s">
        <v>56</v>
      </c>
      <c r="D12" s="11" t="s">
        <v>53</v>
      </c>
      <c r="E12" s="31">
        <v>59</v>
      </c>
      <c r="F12" s="11" t="s">
        <v>37</v>
      </c>
      <c r="G12" s="11"/>
      <c r="H12" s="69">
        <f t="shared" si="0"/>
        <v>0</v>
      </c>
    </row>
    <row r="13" spans="1:9" x14ac:dyDescent="0.2">
      <c r="A13" s="11" t="s">
        <v>96</v>
      </c>
      <c r="B13" s="10" t="s">
        <v>57</v>
      </c>
      <c r="C13" s="33" t="s">
        <v>58</v>
      </c>
      <c r="D13" s="11" t="s">
        <v>41</v>
      </c>
      <c r="E13" s="34">
        <v>94</v>
      </c>
      <c r="F13" s="32" t="s">
        <v>37</v>
      </c>
      <c r="G13" s="11"/>
      <c r="H13" s="69">
        <f t="shared" si="0"/>
        <v>0</v>
      </c>
    </row>
    <row r="14" spans="1:9" s="6" customFormat="1" x14ac:dyDescent="0.2">
      <c r="A14" s="11" t="s">
        <v>97</v>
      </c>
      <c r="B14" s="10" t="s">
        <v>59</v>
      </c>
      <c r="C14" s="33" t="s">
        <v>56</v>
      </c>
      <c r="D14" s="11" t="s">
        <v>53</v>
      </c>
      <c r="E14" s="31">
        <v>63</v>
      </c>
      <c r="F14" s="32" t="s">
        <v>37</v>
      </c>
      <c r="G14" s="11"/>
      <c r="H14" s="69">
        <f t="shared" si="0"/>
        <v>0</v>
      </c>
      <c r="I14" s="20"/>
    </row>
    <row r="15" spans="1:9" s="6" customFormat="1" x14ac:dyDescent="0.2">
      <c r="A15" s="11" t="s">
        <v>106</v>
      </c>
      <c r="B15" s="10" t="s">
        <v>108</v>
      </c>
      <c r="C15" s="33" t="s">
        <v>107</v>
      </c>
      <c r="D15" s="11" t="s">
        <v>38</v>
      </c>
      <c r="E15" s="31">
        <v>20</v>
      </c>
      <c r="F15" s="32" t="s">
        <v>37</v>
      </c>
      <c r="G15" s="11"/>
      <c r="H15" s="69">
        <f t="shared" si="0"/>
        <v>0</v>
      </c>
      <c r="I15" s="20"/>
    </row>
    <row r="16" spans="1:9" s="6" customFormat="1" x14ac:dyDescent="0.2">
      <c r="A16" s="78" t="s">
        <v>8</v>
      </c>
      <c r="B16" s="79"/>
      <c r="C16" s="17"/>
      <c r="D16" s="79"/>
      <c r="E16" s="79">
        <f>SUM(E8:E15)</f>
        <v>584</v>
      </c>
      <c r="F16" s="79"/>
      <c r="G16" s="17"/>
      <c r="H16" s="80">
        <f>SUM(H8:H15)</f>
        <v>0</v>
      </c>
      <c r="I16" s="20"/>
    </row>
    <row r="17" spans="1:9" s="6" customFormat="1" x14ac:dyDescent="0.2">
      <c r="A17" s="3"/>
      <c r="B17" s="5"/>
      <c r="C17" s="5"/>
      <c r="D17" s="5"/>
      <c r="E17" s="5"/>
      <c r="F17" s="5"/>
      <c r="G17" s="5"/>
      <c r="H17" s="5"/>
      <c r="I17" s="20"/>
    </row>
    <row r="18" spans="1:9" s="6" customFormat="1" x14ac:dyDescent="0.2">
      <c r="A18" s="68" t="s">
        <v>52</v>
      </c>
      <c r="B18" s="5"/>
      <c r="C18" s="5"/>
      <c r="D18" s="5"/>
      <c r="E18" s="49"/>
      <c r="F18" s="2"/>
      <c r="G18" s="5"/>
      <c r="H18" s="5"/>
      <c r="I18" s="20"/>
    </row>
    <row r="19" spans="1:9" s="6" customFormat="1" x14ac:dyDescent="0.2">
      <c r="A19" s="11" t="s">
        <v>11</v>
      </c>
      <c r="B19" s="10" t="s">
        <v>12</v>
      </c>
      <c r="C19" s="27" t="s">
        <v>13</v>
      </c>
      <c r="D19" s="11" t="s">
        <v>14</v>
      </c>
      <c r="E19" s="11" t="s">
        <v>15</v>
      </c>
      <c r="F19" s="14" t="s">
        <v>60</v>
      </c>
      <c r="G19" s="11" t="s">
        <v>16</v>
      </c>
      <c r="H19" s="11" t="s">
        <v>17</v>
      </c>
      <c r="I19" s="20"/>
    </row>
    <row r="20" spans="1:9" s="6" customFormat="1" x14ac:dyDescent="0.2">
      <c r="A20" s="11" t="s">
        <v>81</v>
      </c>
      <c r="B20" s="10" t="s">
        <v>84</v>
      </c>
      <c r="C20" s="27" t="s">
        <v>61</v>
      </c>
      <c r="D20" s="11" t="s">
        <v>38</v>
      </c>
      <c r="E20" s="11">
        <v>22</v>
      </c>
      <c r="F20" s="11" t="s">
        <v>62</v>
      </c>
      <c r="G20" s="11"/>
      <c r="H20" s="69">
        <f t="shared" ref="H20:H22" si="1">E20*G20</f>
        <v>0</v>
      </c>
      <c r="I20" s="20"/>
    </row>
    <row r="21" spans="1:9" s="6" customFormat="1" x14ac:dyDescent="0.2">
      <c r="A21" s="11" t="s">
        <v>82</v>
      </c>
      <c r="B21" s="10" t="s">
        <v>83</v>
      </c>
      <c r="C21" s="27" t="s">
        <v>63</v>
      </c>
      <c r="D21" s="11" t="s">
        <v>64</v>
      </c>
      <c r="E21" s="11">
        <v>87</v>
      </c>
      <c r="F21" s="11" t="s">
        <v>62</v>
      </c>
      <c r="G21" s="11"/>
      <c r="H21" s="69">
        <f t="shared" si="1"/>
        <v>0</v>
      </c>
      <c r="I21" s="20"/>
    </row>
    <row r="22" spans="1:9" s="6" customFormat="1" x14ac:dyDescent="0.2">
      <c r="A22" s="11" t="s">
        <v>85</v>
      </c>
      <c r="B22" s="10" t="s">
        <v>65</v>
      </c>
      <c r="C22" s="35" t="s">
        <v>66</v>
      </c>
      <c r="D22" s="11" t="s">
        <v>35</v>
      </c>
      <c r="E22" s="11">
        <v>8</v>
      </c>
      <c r="F22" s="11" t="s">
        <v>62</v>
      </c>
      <c r="G22" s="11"/>
      <c r="H22" s="69">
        <f t="shared" si="1"/>
        <v>0</v>
      </c>
      <c r="I22" s="20"/>
    </row>
    <row r="23" spans="1:9" s="6" customFormat="1" ht="13.5" thickBot="1" x14ac:dyDescent="0.25">
      <c r="A23" s="70" t="s">
        <v>8</v>
      </c>
      <c r="B23" s="71"/>
      <c r="C23" s="18"/>
      <c r="D23" s="71"/>
      <c r="E23" s="71">
        <f>SUM(E20:E22)</f>
        <v>117</v>
      </c>
      <c r="F23" s="71"/>
      <c r="G23" s="18"/>
      <c r="H23" s="72">
        <f>SUM(H20:H22)</f>
        <v>0</v>
      </c>
      <c r="I23" s="20"/>
    </row>
    <row r="24" spans="1:9" ht="15.75" thickBot="1" x14ac:dyDescent="0.25">
      <c r="A24" s="53" t="s">
        <v>33</v>
      </c>
      <c r="B24" s="54"/>
      <c r="C24" s="55"/>
      <c r="D24" s="55"/>
      <c r="E24" s="55"/>
      <c r="F24" s="55"/>
      <c r="G24" s="57"/>
      <c r="H24" s="57">
        <f>H16+H23</f>
        <v>0</v>
      </c>
    </row>
    <row r="25" spans="1:9" x14ac:dyDescent="0.2">
      <c r="A25" s="8"/>
      <c r="B25" s="28"/>
      <c r="C25" s="28"/>
      <c r="D25" s="28"/>
      <c r="E25" s="28"/>
      <c r="F25" s="28"/>
      <c r="G25" s="28"/>
      <c r="H25" s="28"/>
    </row>
    <row r="26" spans="1:9" s="6" customFormat="1" ht="15.75" x14ac:dyDescent="0.25">
      <c r="A26" s="111" t="s">
        <v>29</v>
      </c>
      <c r="B26" s="7"/>
      <c r="C26" s="7"/>
      <c r="D26" s="7"/>
      <c r="E26" s="19"/>
      <c r="F26" s="7"/>
      <c r="G26" s="7"/>
      <c r="H26" s="5"/>
      <c r="I26" s="20"/>
    </row>
    <row r="27" spans="1:9" ht="15.75" x14ac:dyDescent="0.25">
      <c r="A27" s="38" t="s">
        <v>75</v>
      </c>
      <c r="B27" s="7"/>
      <c r="C27" s="7"/>
      <c r="D27" s="7"/>
      <c r="E27" s="19"/>
      <c r="F27" s="7"/>
      <c r="G27" s="7"/>
    </row>
    <row r="28" spans="1:9" x14ac:dyDescent="0.2">
      <c r="A28" s="21" t="s">
        <v>70</v>
      </c>
      <c r="B28" s="3"/>
      <c r="C28" s="5"/>
      <c r="D28" s="5"/>
      <c r="E28" s="5"/>
      <c r="F28" s="5"/>
      <c r="G28" s="5"/>
    </row>
    <row r="29" spans="1:9" x14ac:dyDescent="0.2">
      <c r="A29" s="36" t="s">
        <v>24</v>
      </c>
      <c r="B29" s="36" t="s">
        <v>20</v>
      </c>
      <c r="C29" s="65" t="s">
        <v>25</v>
      </c>
      <c r="D29" s="36" t="s">
        <v>0</v>
      </c>
      <c r="E29" s="36" t="s">
        <v>1</v>
      </c>
      <c r="F29" s="36" t="s">
        <v>5</v>
      </c>
      <c r="G29" s="36" t="s">
        <v>21</v>
      </c>
    </row>
    <row r="30" spans="1:9" x14ac:dyDescent="0.2">
      <c r="A30" s="11">
        <v>1</v>
      </c>
      <c r="B30" s="36" t="s">
        <v>18</v>
      </c>
      <c r="C30" s="10" t="s">
        <v>98</v>
      </c>
      <c r="D30" s="11" t="s">
        <v>2</v>
      </c>
      <c r="E30" s="11">
        <f>E16+E23</f>
        <v>701</v>
      </c>
      <c r="F30" s="11"/>
      <c r="G30" s="64">
        <f t="shared" ref="G30" si="2">E30*F30</f>
        <v>0</v>
      </c>
    </row>
    <row r="31" spans="1:9" x14ac:dyDescent="0.2">
      <c r="A31" s="10" t="s">
        <v>8</v>
      </c>
      <c r="B31" s="11"/>
      <c r="C31" s="10"/>
      <c r="D31" s="11"/>
      <c r="E31" s="11"/>
      <c r="F31" s="11"/>
      <c r="G31" s="66">
        <f>SUM(G30:G30)</f>
        <v>0</v>
      </c>
    </row>
    <row r="32" spans="1:9" ht="15" x14ac:dyDescent="0.2">
      <c r="A32" s="74"/>
      <c r="B32" s="7"/>
      <c r="C32" s="7"/>
      <c r="D32" s="7"/>
      <c r="E32" s="19"/>
      <c r="F32" s="7"/>
      <c r="G32" s="7"/>
    </row>
    <row r="33" spans="1:7" x14ac:dyDescent="0.2">
      <c r="A33" s="73" t="s">
        <v>67</v>
      </c>
      <c r="B33" s="25"/>
      <c r="C33" s="25"/>
      <c r="D33" s="25"/>
      <c r="E33" s="25"/>
      <c r="F33" s="25"/>
      <c r="G33" s="25"/>
    </row>
    <row r="34" spans="1:7" x14ac:dyDescent="0.2">
      <c r="A34" s="11" t="s">
        <v>42</v>
      </c>
      <c r="B34" s="36" t="s">
        <v>20</v>
      </c>
      <c r="C34" s="65" t="s">
        <v>25</v>
      </c>
      <c r="D34" s="36" t="s">
        <v>0</v>
      </c>
      <c r="E34" s="36" t="s">
        <v>1</v>
      </c>
      <c r="F34" s="36" t="s">
        <v>5</v>
      </c>
      <c r="G34" s="36" t="s">
        <v>21</v>
      </c>
    </row>
    <row r="35" spans="1:7" x14ac:dyDescent="0.2">
      <c r="A35" s="11">
        <v>1</v>
      </c>
      <c r="B35" s="14" t="s">
        <v>69</v>
      </c>
      <c r="C35" s="10" t="s">
        <v>43</v>
      </c>
      <c r="D35" s="11" t="s">
        <v>3</v>
      </c>
      <c r="E35" s="11">
        <f>E36*2</f>
        <v>206</v>
      </c>
      <c r="F35" s="11"/>
      <c r="G35" s="30">
        <f t="shared" ref="G35:G43" si="3">E35*F35</f>
        <v>0</v>
      </c>
    </row>
    <row r="36" spans="1:7" x14ac:dyDescent="0.2">
      <c r="A36" s="11">
        <v>2</v>
      </c>
      <c r="B36" s="14" t="s">
        <v>44</v>
      </c>
      <c r="C36" s="10" t="s">
        <v>76</v>
      </c>
      <c r="D36" s="11" t="s">
        <v>3</v>
      </c>
      <c r="E36" s="11">
        <v>103</v>
      </c>
      <c r="F36" s="11"/>
      <c r="G36" s="30">
        <f t="shared" si="3"/>
        <v>0</v>
      </c>
    </row>
    <row r="37" spans="1:7" x14ac:dyDescent="0.2">
      <c r="A37" s="11">
        <v>3</v>
      </c>
      <c r="B37" s="67" t="s">
        <v>99</v>
      </c>
      <c r="C37" s="52" t="s">
        <v>100</v>
      </c>
      <c r="D37" s="32" t="s">
        <v>3</v>
      </c>
      <c r="E37" s="32">
        <f>E36</f>
        <v>103</v>
      </c>
      <c r="F37" s="32"/>
      <c r="G37" s="11">
        <f t="shared" si="3"/>
        <v>0</v>
      </c>
    </row>
    <row r="38" spans="1:7" x14ac:dyDescent="0.2">
      <c r="A38" s="11">
        <v>4</v>
      </c>
      <c r="B38" s="14" t="s">
        <v>77</v>
      </c>
      <c r="C38" s="10" t="s">
        <v>45</v>
      </c>
      <c r="D38" s="11" t="s">
        <v>3</v>
      </c>
      <c r="E38" s="11">
        <f>E36</f>
        <v>103</v>
      </c>
      <c r="F38" s="11"/>
      <c r="G38" s="30">
        <f t="shared" si="3"/>
        <v>0</v>
      </c>
    </row>
    <row r="39" spans="1:7" x14ac:dyDescent="0.2">
      <c r="A39" s="11">
        <v>5</v>
      </c>
      <c r="B39" s="14" t="s">
        <v>101</v>
      </c>
      <c r="C39" s="10" t="s">
        <v>102</v>
      </c>
      <c r="D39" s="11" t="s">
        <v>2</v>
      </c>
      <c r="E39" s="31">
        <f>E16</f>
        <v>584</v>
      </c>
      <c r="F39" s="11"/>
      <c r="G39" s="30">
        <f t="shared" si="3"/>
        <v>0</v>
      </c>
    </row>
    <row r="40" spans="1:7" x14ac:dyDescent="0.2">
      <c r="A40" s="11">
        <v>6</v>
      </c>
      <c r="B40" s="14" t="s">
        <v>78</v>
      </c>
      <c r="C40" s="10" t="s">
        <v>48</v>
      </c>
      <c r="D40" s="11" t="s">
        <v>2</v>
      </c>
      <c r="E40" s="31">
        <f>E39</f>
        <v>584</v>
      </c>
      <c r="F40" s="11"/>
      <c r="G40" s="30">
        <f t="shared" si="3"/>
        <v>0</v>
      </c>
    </row>
    <row r="41" spans="1:7" x14ac:dyDescent="0.2">
      <c r="A41" s="11">
        <v>7</v>
      </c>
      <c r="B41" s="14" t="s">
        <v>18</v>
      </c>
      <c r="C41" s="10" t="s">
        <v>49</v>
      </c>
      <c r="D41" s="11" t="s">
        <v>2</v>
      </c>
      <c r="E41" s="31">
        <f>E39</f>
        <v>584</v>
      </c>
      <c r="F41" s="11"/>
      <c r="G41" s="30">
        <f t="shared" si="3"/>
        <v>0</v>
      </c>
    </row>
    <row r="42" spans="1:7" x14ac:dyDescent="0.2">
      <c r="A42" s="11">
        <v>8</v>
      </c>
      <c r="B42" s="14" t="s">
        <v>74</v>
      </c>
      <c r="C42" s="10" t="s">
        <v>73</v>
      </c>
      <c r="D42" s="11" t="s">
        <v>3</v>
      </c>
      <c r="E42" s="11">
        <f>E36</f>
        <v>103</v>
      </c>
      <c r="F42" s="11"/>
      <c r="G42" s="30">
        <f>E42*F42</f>
        <v>0</v>
      </c>
    </row>
    <row r="43" spans="1:7" x14ac:dyDescent="0.2">
      <c r="A43" s="11">
        <v>9</v>
      </c>
      <c r="B43" s="14" t="s">
        <v>26</v>
      </c>
      <c r="C43" s="10" t="s">
        <v>36</v>
      </c>
      <c r="D43" s="11" t="s">
        <v>27</v>
      </c>
      <c r="E43" s="11">
        <f>0.01*E36</f>
        <v>1.03</v>
      </c>
      <c r="F43" s="11"/>
      <c r="G43" s="30">
        <f t="shared" si="3"/>
        <v>0</v>
      </c>
    </row>
    <row r="44" spans="1:7" x14ac:dyDescent="0.2">
      <c r="A44" s="10" t="s">
        <v>8</v>
      </c>
      <c r="B44" s="11"/>
      <c r="C44" s="10"/>
      <c r="D44" s="11"/>
      <c r="E44" s="11"/>
      <c r="F44" s="11"/>
      <c r="G44" s="66">
        <f>SUM(G35:G43)</f>
        <v>0</v>
      </c>
    </row>
    <row r="45" spans="1:7" x14ac:dyDescent="0.2">
      <c r="A45" s="7"/>
      <c r="B45" s="19"/>
      <c r="C45" s="7"/>
      <c r="D45" s="7"/>
      <c r="E45" s="7"/>
      <c r="F45" s="7"/>
      <c r="G45" s="7"/>
    </row>
    <row r="46" spans="1:7" x14ac:dyDescent="0.2">
      <c r="A46" s="73" t="s">
        <v>68</v>
      </c>
      <c r="B46" s="25"/>
      <c r="C46" s="24"/>
      <c r="D46" s="24"/>
      <c r="E46" s="24"/>
      <c r="F46" s="75"/>
      <c r="G46" s="76"/>
    </row>
    <row r="47" spans="1:7" x14ac:dyDescent="0.2">
      <c r="A47" s="36" t="s">
        <v>24</v>
      </c>
      <c r="B47" s="36" t="s">
        <v>20</v>
      </c>
      <c r="C47" s="65" t="s">
        <v>25</v>
      </c>
      <c r="D47" s="36" t="s">
        <v>0</v>
      </c>
      <c r="E47" s="36" t="s">
        <v>1</v>
      </c>
      <c r="F47" s="36" t="s">
        <v>5</v>
      </c>
      <c r="G47" s="36" t="s">
        <v>21</v>
      </c>
    </row>
    <row r="48" spans="1:7" x14ac:dyDescent="0.2">
      <c r="A48" s="11">
        <v>1</v>
      </c>
      <c r="B48" s="14" t="s">
        <v>46</v>
      </c>
      <c r="C48" s="10" t="s">
        <v>47</v>
      </c>
      <c r="D48" s="11" t="s">
        <v>2</v>
      </c>
      <c r="E48" s="31">
        <f>E23</f>
        <v>117</v>
      </c>
      <c r="F48" s="11"/>
      <c r="G48" s="11">
        <f>E48*F48</f>
        <v>0</v>
      </c>
    </row>
    <row r="49" spans="1:9" x14ac:dyDescent="0.2">
      <c r="A49" s="12">
        <v>2</v>
      </c>
      <c r="B49" s="23" t="s">
        <v>79</v>
      </c>
      <c r="C49" s="13" t="s">
        <v>71</v>
      </c>
      <c r="D49" s="12" t="s">
        <v>2</v>
      </c>
      <c r="E49" s="77">
        <f>E48</f>
        <v>117</v>
      </c>
      <c r="F49" s="12"/>
      <c r="G49" s="12">
        <f>E49*F49</f>
        <v>0</v>
      </c>
    </row>
    <row r="50" spans="1:9" ht="13.5" thickBot="1" x14ac:dyDescent="0.25">
      <c r="A50" s="16" t="s">
        <v>8</v>
      </c>
      <c r="B50" s="71"/>
      <c r="C50" s="18"/>
      <c r="D50" s="71"/>
      <c r="E50" s="71"/>
      <c r="F50" s="71"/>
      <c r="G50" s="40">
        <f>SUM(G48:G49)</f>
        <v>0</v>
      </c>
    </row>
    <row r="51" spans="1:9" ht="18.75" thickBot="1" x14ac:dyDescent="0.3">
      <c r="A51" s="53" t="s">
        <v>30</v>
      </c>
      <c r="B51" s="54"/>
      <c r="C51" s="55"/>
      <c r="D51" s="55"/>
      <c r="E51" s="55"/>
      <c r="F51" s="55"/>
      <c r="G51" s="56">
        <f>G31+G44+G50</f>
        <v>0</v>
      </c>
    </row>
    <row r="52" spans="1:9" ht="15" x14ac:dyDescent="0.2">
      <c r="A52" s="50"/>
      <c r="E52" s="4"/>
    </row>
    <row r="53" spans="1:9" s="6" customFormat="1" ht="15.75" x14ac:dyDescent="0.25">
      <c r="B53" s="111" t="s">
        <v>31</v>
      </c>
      <c r="C53" s="131"/>
      <c r="D53" s="131"/>
      <c r="E53" s="131"/>
      <c r="F53" s="131"/>
      <c r="G53" s="131"/>
      <c r="I53" s="20"/>
    </row>
    <row r="54" spans="1:9" x14ac:dyDescent="0.2">
      <c r="A54" s="4"/>
      <c r="B54" s="62" t="s">
        <v>19</v>
      </c>
      <c r="C54" s="63" t="s">
        <v>22</v>
      </c>
      <c r="D54" s="62" t="s">
        <v>0</v>
      </c>
      <c r="E54" s="62" t="s">
        <v>1</v>
      </c>
      <c r="F54" s="62" t="s">
        <v>5</v>
      </c>
      <c r="G54" s="62" t="s">
        <v>21</v>
      </c>
    </row>
    <row r="55" spans="1:9" x14ac:dyDescent="0.2">
      <c r="A55" s="4"/>
      <c r="B55" s="11">
        <v>1</v>
      </c>
      <c r="C55" s="10" t="s">
        <v>72</v>
      </c>
      <c r="D55" s="14" t="s">
        <v>4</v>
      </c>
      <c r="E55" s="51">
        <f>E36*0.05</f>
        <v>5.15</v>
      </c>
      <c r="F55" s="11"/>
      <c r="G55" s="11">
        <f t="shared" ref="G55:G58" si="4">E55*F55</f>
        <v>0</v>
      </c>
    </row>
    <row r="56" spans="1:9" x14ac:dyDescent="0.2">
      <c r="A56" s="4"/>
      <c r="B56" s="11">
        <v>2</v>
      </c>
      <c r="C56" s="10" t="s">
        <v>103</v>
      </c>
      <c r="D56" s="14" t="s">
        <v>2</v>
      </c>
      <c r="E56" s="51">
        <f>E16/250</f>
        <v>2.3359999999999999</v>
      </c>
      <c r="F56" s="11"/>
      <c r="G56" s="11">
        <f t="shared" si="4"/>
        <v>0</v>
      </c>
    </row>
    <row r="57" spans="1:9" x14ac:dyDescent="0.2">
      <c r="A57" s="4"/>
      <c r="B57" s="12">
        <v>3</v>
      </c>
      <c r="C57" s="13" t="s">
        <v>105</v>
      </c>
      <c r="D57" s="23" t="s">
        <v>2</v>
      </c>
      <c r="E57" s="37">
        <f>E16</f>
        <v>584</v>
      </c>
      <c r="F57" s="12"/>
      <c r="G57" s="11">
        <f t="shared" si="4"/>
        <v>0</v>
      </c>
    </row>
    <row r="58" spans="1:9" ht="13.5" thickBot="1" x14ac:dyDescent="0.25">
      <c r="A58" s="4"/>
      <c r="B58" s="12">
        <v>4</v>
      </c>
      <c r="C58" s="13" t="s">
        <v>51</v>
      </c>
      <c r="D58" s="23" t="s">
        <v>23</v>
      </c>
      <c r="E58" s="37">
        <f>E36/100*0.05*2</f>
        <v>0.10300000000000001</v>
      </c>
      <c r="F58" s="12"/>
      <c r="G58" s="12">
        <f t="shared" si="4"/>
        <v>0</v>
      </c>
    </row>
    <row r="59" spans="1:9" ht="15.75" thickBot="1" x14ac:dyDescent="0.25">
      <c r="A59" s="4"/>
      <c r="B59" s="58" t="s">
        <v>34</v>
      </c>
      <c r="C59" s="59"/>
      <c r="D59" s="60"/>
      <c r="E59" s="60"/>
      <c r="F59" s="60"/>
      <c r="G59" s="61">
        <f>SUM(G55:G58)</f>
        <v>0</v>
      </c>
    </row>
    <row r="60" spans="1:9" x14ac:dyDescent="0.2">
      <c r="A60" s="6"/>
      <c r="B60" s="6"/>
      <c r="C60" s="6"/>
      <c r="D60" s="6"/>
      <c r="E60" s="6"/>
      <c r="F60" s="6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</sheetData>
  <phoneticPr fontId="0" type="noConversion"/>
  <printOptions horizontalCentered="1"/>
  <pageMargins left="0.25" right="0.25" top="0.75" bottom="0.75" header="0.3" footer="0.3"/>
  <pageSetup paperSize="9" scale="62" firstPageNumber="0" orientation="landscape" horizontalDpi="4294967293" verticalDpi="300" r:id="rId1"/>
  <headerFooter alignWithMargins="0"/>
  <rowBreaks count="1" manualBreakCount="1">
    <brk id="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B1" workbookViewId="0">
      <selection activeCell="F41" sqref="F41:F44"/>
    </sheetView>
  </sheetViews>
  <sheetFormatPr defaultRowHeight="12.75" x14ac:dyDescent="0.2"/>
  <cols>
    <col min="1" max="1" width="7" customWidth="1"/>
    <col min="2" max="2" width="34.140625" customWidth="1"/>
    <col min="3" max="3" width="64" customWidth="1"/>
    <col min="4" max="4" width="17" customWidth="1"/>
    <col min="5" max="5" width="11.5703125" customWidth="1"/>
    <col min="6" max="6" width="13.28515625" customWidth="1"/>
    <col min="7" max="7" width="22.42578125" customWidth="1"/>
    <col min="8" max="8" width="22.28515625" customWidth="1"/>
  </cols>
  <sheetData>
    <row r="1" spans="1:8" ht="15.75" x14ac:dyDescent="0.25">
      <c r="A1" s="133" t="s">
        <v>143</v>
      </c>
      <c r="B1" s="2"/>
      <c r="C1" s="2"/>
      <c r="D1" s="2"/>
      <c r="E1" s="3"/>
      <c r="F1" s="2"/>
      <c r="G1" s="2"/>
      <c r="H1" s="2"/>
    </row>
    <row r="2" spans="1:8" ht="15" x14ac:dyDescent="0.2">
      <c r="A2" s="81" t="s">
        <v>109</v>
      </c>
      <c r="B2" s="2"/>
      <c r="C2" s="2"/>
      <c r="D2" s="2"/>
      <c r="E2" s="3"/>
      <c r="F2" s="2"/>
      <c r="G2" s="2"/>
      <c r="H2" s="2"/>
    </row>
    <row r="3" spans="1:8" ht="15" x14ac:dyDescent="0.2">
      <c r="A3" s="81" t="s">
        <v>142</v>
      </c>
      <c r="B3" s="2"/>
      <c r="C3" s="2"/>
      <c r="D3" s="2"/>
      <c r="E3" s="3"/>
      <c r="F3" s="2"/>
      <c r="G3" s="2"/>
      <c r="H3" s="2"/>
    </row>
    <row r="4" spans="1:8" s="132" customFormat="1" ht="15" x14ac:dyDescent="0.2">
      <c r="A4" s="26" t="s">
        <v>10</v>
      </c>
      <c r="B4" s="2"/>
      <c r="C4" s="2"/>
      <c r="D4" s="2"/>
      <c r="E4" s="3"/>
      <c r="F4" s="2"/>
      <c r="G4" s="2"/>
      <c r="H4" s="2"/>
    </row>
    <row r="5" spans="1:8" x14ac:dyDescent="0.2">
      <c r="A5" s="82" t="s">
        <v>111</v>
      </c>
      <c r="B5" s="28"/>
      <c r="C5" s="28"/>
      <c r="D5" s="28"/>
      <c r="E5" s="29"/>
      <c r="F5" s="2"/>
      <c r="G5" s="28"/>
      <c r="H5" s="28"/>
    </row>
    <row r="6" spans="1:8" x14ac:dyDescent="0.2">
      <c r="A6" s="83" t="s">
        <v>11</v>
      </c>
      <c r="B6" s="84" t="s">
        <v>12</v>
      </c>
      <c r="C6" s="85" t="s">
        <v>13</v>
      </c>
      <c r="D6" s="83" t="s">
        <v>14</v>
      </c>
      <c r="E6" s="83" t="s">
        <v>15</v>
      </c>
      <c r="F6" s="86" t="s">
        <v>112</v>
      </c>
      <c r="G6" s="83" t="s">
        <v>16</v>
      </c>
      <c r="H6" s="83" t="s">
        <v>17</v>
      </c>
    </row>
    <row r="7" spans="1:8" x14ac:dyDescent="0.2">
      <c r="A7" s="12" t="s">
        <v>113</v>
      </c>
      <c r="B7" s="13" t="s">
        <v>114</v>
      </c>
      <c r="C7" s="87" t="s">
        <v>115</v>
      </c>
      <c r="D7" s="88" t="s">
        <v>38</v>
      </c>
      <c r="E7" s="89">
        <v>76</v>
      </c>
      <c r="F7" s="23" t="s">
        <v>116</v>
      </c>
      <c r="G7" s="90"/>
      <c r="H7" s="91">
        <f t="shared" ref="H7:H8" si="0">E7*G7</f>
        <v>0</v>
      </c>
    </row>
    <row r="8" spans="1:8" x14ac:dyDescent="0.2">
      <c r="A8" s="92" t="s">
        <v>117</v>
      </c>
      <c r="B8" s="18" t="s">
        <v>118</v>
      </c>
      <c r="C8" s="93" t="s">
        <v>119</v>
      </c>
      <c r="D8" s="94" t="s">
        <v>104</v>
      </c>
      <c r="E8" s="95">
        <v>46</v>
      </c>
      <c r="F8" s="23" t="s">
        <v>116</v>
      </c>
      <c r="G8" s="96"/>
      <c r="H8" s="91">
        <f t="shared" si="0"/>
        <v>0</v>
      </c>
    </row>
    <row r="9" spans="1:8" x14ac:dyDescent="0.2">
      <c r="A9" s="97" t="s">
        <v>8</v>
      </c>
      <c r="B9" s="98"/>
      <c r="C9" s="99"/>
      <c r="D9" s="98"/>
      <c r="E9" s="100">
        <f>SUM(E7:E8)</f>
        <v>122</v>
      </c>
      <c r="F9" s="98"/>
      <c r="G9" s="17"/>
      <c r="H9" s="101">
        <f>SUM(H7:H8)</f>
        <v>0</v>
      </c>
    </row>
    <row r="10" spans="1:8" x14ac:dyDescent="0.2">
      <c r="A10" s="8"/>
      <c r="B10" s="5"/>
      <c r="C10" s="5"/>
      <c r="D10" s="5"/>
      <c r="E10" s="5"/>
      <c r="F10" s="5"/>
      <c r="G10" s="5"/>
      <c r="H10" s="5"/>
    </row>
    <row r="11" spans="1:8" x14ac:dyDescent="0.2">
      <c r="A11" s="82" t="s">
        <v>120</v>
      </c>
      <c r="B11" s="5"/>
      <c r="C11" s="5"/>
      <c r="D11" s="5"/>
      <c r="E11" s="49"/>
      <c r="F11" s="2"/>
      <c r="G11" s="5"/>
      <c r="H11" s="5"/>
    </row>
    <row r="12" spans="1:8" x14ac:dyDescent="0.2">
      <c r="A12" s="83" t="s">
        <v>11</v>
      </c>
      <c r="B12" s="84" t="s">
        <v>12</v>
      </c>
      <c r="C12" s="85" t="s">
        <v>13</v>
      </c>
      <c r="D12" s="83" t="s">
        <v>14</v>
      </c>
      <c r="E12" s="83" t="s">
        <v>15</v>
      </c>
      <c r="F12" s="86" t="s">
        <v>112</v>
      </c>
      <c r="G12" s="83" t="s">
        <v>16</v>
      </c>
      <c r="H12" s="83" t="s">
        <v>17</v>
      </c>
    </row>
    <row r="13" spans="1:8" x14ac:dyDescent="0.2">
      <c r="A13" s="11" t="s">
        <v>121</v>
      </c>
      <c r="B13" s="10" t="s">
        <v>122</v>
      </c>
      <c r="C13" s="10" t="s">
        <v>123</v>
      </c>
      <c r="D13" s="11" t="s">
        <v>35</v>
      </c>
      <c r="E13" s="102">
        <v>17</v>
      </c>
      <c r="F13" s="14" t="s">
        <v>124</v>
      </c>
      <c r="G13" s="103"/>
      <c r="H13" s="69">
        <f t="shared" ref="H13" si="1">E13*G13</f>
        <v>0</v>
      </c>
    </row>
    <row r="14" spans="1:8" ht="13.5" thickBot="1" x14ac:dyDescent="0.25">
      <c r="A14" s="97" t="s">
        <v>8</v>
      </c>
      <c r="B14" s="98"/>
      <c r="C14" s="99"/>
      <c r="D14" s="98"/>
      <c r="E14" s="98">
        <f>SUM(E13:E13)</f>
        <v>17</v>
      </c>
      <c r="F14" s="98"/>
      <c r="G14" s="17"/>
      <c r="H14" s="101">
        <f>SUM(H13:H13)</f>
        <v>0</v>
      </c>
    </row>
    <row r="15" spans="1:8" ht="15.75" thickBot="1" x14ac:dyDescent="0.25">
      <c r="A15" s="53" t="s">
        <v>33</v>
      </c>
      <c r="B15" s="54"/>
      <c r="C15" s="55"/>
      <c r="D15" s="55"/>
      <c r="E15" s="55"/>
      <c r="F15" s="55"/>
      <c r="G15" s="57"/>
      <c r="H15" s="57">
        <f>H9+H14</f>
        <v>0</v>
      </c>
    </row>
    <row r="16" spans="1:8" x14ac:dyDescent="0.2">
      <c r="A16" s="8"/>
      <c r="B16" s="28"/>
      <c r="C16" s="28"/>
      <c r="D16" s="28"/>
      <c r="E16" s="28"/>
      <c r="F16" s="28"/>
      <c r="G16" s="28"/>
      <c r="H16" s="28"/>
    </row>
    <row r="17" spans="1:8" s="132" customFormat="1" ht="15.75" x14ac:dyDescent="0.25">
      <c r="A17" s="111" t="s">
        <v>29</v>
      </c>
      <c r="B17" s="7"/>
      <c r="C17" s="7"/>
      <c r="D17" s="7"/>
      <c r="E17" s="19"/>
      <c r="F17" s="7"/>
      <c r="G17" s="7"/>
      <c r="H17" s="6"/>
    </row>
    <row r="18" spans="1:8" ht="15.75" x14ac:dyDescent="0.25">
      <c r="A18" s="38" t="s">
        <v>75</v>
      </c>
      <c r="B18" s="7"/>
      <c r="C18" s="7"/>
      <c r="D18" s="7"/>
      <c r="E18" s="19"/>
      <c r="F18" s="7"/>
      <c r="G18" s="7"/>
      <c r="H18" s="4"/>
    </row>
    <row r="19" spans="1:8" x14ac:dyDescent="0.2">
      <c r="A19" s="21" t="s">
        <v>70</v>
      </c>
      <c r="B19" s="3"/>
      <c r="C19" s="5"/>
      <c r="D19" s="5"/>
      <c r="E19" s="5"/>
      <c r="F19" s="5"/>
      <c r="G19" s="5"/>
      <c r="H19" s="4"/>
    </row>
    <row r="20" spans="1:8" x14ac:dyDescent="0.2">
      <c r="A20" s="62" t="s">
        <v>24</v>
      </c>
      <c r="B20" s="62" t="s">
        <v>20</v>
      </c>
      <c r="C20" s="63" t="s">
        <v>25</v>
      </c>
      <c r="D20" s="62" t="s">
        <v>0</v>
      </c>
      <c r="E20" s="62" t="s">
        <v>1</v>
      </c>
      <c r="F20" s="62" t="s">
        <v>5</v>
      </c>
      <c r="G20" s="62" t="s">
        <v>21</v>
      </c>
      <c r="H20" s="4"/>
    </row>
    <row r="21" spans="1:8" ht="13.5" thickBot="1" x14ac:dyDescent="0.25">
      <c r="A21" s="104">
        <v>1</v>
      </c>
      <c r="B21" s="105" t="s">
        <v>18</v>
      </c>
      <c r="C21" s="25" t="s">
        <v>125</v>
      </c>
      <c r="D21" s="24" t="s">
        <v>2</v>
      </c>
      <c r="E21" s="24">
        <f>E9+E14</f>
        <v>139</v>
      </c>
      <c r="F21" s="24"/>
      <c r="G21" s="106">
        <f t="shared" ref="G21" si="2">E21*F21</f>
        <v>0</v>
      </c>
      <c r="H21" s="4"/>
    </row>
    <row r="22" spans="1:8" ht="13.5" thickBot="1" x14ac:dyDescent="0.25">
      <c r="A22" s="107" t="s">
        <v>8</v>
      </c>
      <c r="B22" s="108"/>
      <c r="C22" s="109"/>
      <c r="D22" s="108"/>
      <c r="E22" s="108"/>
      <c r="F22" s="108"/>
      <c r="G22" s="110">
        <f>SUM(G21:G21)</f>
        <v>0</v>
      </c>
      <c r="H22" s="6"/>
    </row>
    <row r="23" spans="1:8" ht="15.75" x14ac:dyDescent="0.25">
      <c r="A23" s="111"/>
      <c r="B23" s="7"/>
      <c r="C23" s="7"/>
      <c r="D23" s="7"/>
      <c r="E23" s="19"/>
      <c r="F23" s="7"/>
      <c r="G23" s="7"/>
      <c r="H23" s="4"/>
    </row>
    <row r="24" spans="1:8" x14ac:dyDescent="0.2">
      <c r="A24" s="112" t="s">
        <v>126</v>
      </c>
      <c r="B24" s="11"/>
      <c r="C24" s="84"/>
      <c r="D24" s="83"/>
      <c r="E24" s="83"/>
      <c r="F24" s="83"/>
      <c r="G24" s="84"/>
      <c r="H24" s="4"/>
    </row>
    <row r="25" spans="1:8" x14ac:dyDescent="0.2">
      <c r="A25" s="62" t="s">
        <v>24</v>
      </c>
      <c r="B25" s="62" t="s">
        <v>20</v>
      </c>
      <c r="C25" s="63" t="s">
        <v>25</v>
      </c>
      <c r="D25" s="62" t="s">
        <v>0</v>
      </c>
      <c r="E25" s="62" t="s">
        <v>1</v>
      </c>
      <c r="F25" s="62" t="s">
        <v>5</v>
      </c>
      <c r="G25" s="62" t="s">
        <v>21</v>
      </c>
      <c r="H25" s="4"/>
    </row>
    <row r="26" spans="1:8" x14ac:dyDescent="0.2">
      <c r="A26" s="83">
        <v>1</v>
      </c>
      <c r="B26" s="86" t="s">
        <v>44</v>
      </c>
      <c r="C26" s="10" t="s">
        <v>76</v>
      </c>
      <c r="D26" s="11" t="s">
        <v>3</v>
      </c>
      <c r="E26" s="11">
        <v>57</v>
      </c>
      <c r="F26" s="11"/>
      <c r="G26" s="106">
        <f>E26*F26</f>
        <v>0</v>
      </c>
      <c r="H26" s="4"/>
    </row>
    <row r="27" spans="1:8" x14ac:dyDescent="0.2">
      <c r="A27" s="83">
        <v>2</v>
      </c>
      <c r="B27" s="86" t="s">
        <v>77</v>
      </c>
      <c r="C27" s="10" t="s">
        <v>45</v>
      </c>
      <c r="D27" s="11" t="s">
        <v>3</v>
      </c>
      <c r="E27" s="11">
        <f>E26</f>
        <v>57</v>
      </c>
      <c r="F27" s="11"/>
      <c r="G27" s="106">
        <f>E27*F27</f>
        <v>0</v>
      </c>
      <c r="H27" s="4"/>
    </row>
    <row r="28" spans="1:8" x14ac:dyDescent="0.2">
      <c r="A28" s="83">
        <v>3</v>
      </c>
      <c r="B28" s="86" t="s">
        <v>69</v>
      </c>
      <c r="C28" s="10" t="s">
        <v>127</v>
      </c>
      <c r="D28" s="11" t="s">
        <v>3</v>
      </c>
      <c r="E28" s="11">
        <f>E27*2</f>
        <v>114</v>
      </c>
      <c r="F28" s="11"/>
      <c r="G28" s="106">
        <f>E28*F28</f>
        <v>0</v>
      </c>
      <c r="H28" s="4"/>
    </row>
    <row r="29" spans="1:8" x14ac:dyDescent="0.2">
      <c r="A29" s="83">
        <v>4</v>
      </c>
      <c r="B29" s="86" t="s">
        <v>128</v>
      </c>
      <c r="C29" s="10" t="s">
        <v>129</v>
      </c>
      <c r="D29" s="11" t="s">
        <v>2</v>
      </c>
      <c r="E29" s="11">
        <f>E9</f>
        <v>122</v>
      </c>
      <c r="F29" s="11"/>
      <c r="G29" s="106">
        <f>E29*F29</f>
        <v>0</v>
      </c>
      <c r="H29" s="6"/>
    </row>
    <row r="30" spans="1:8" x14ac:dyDescent="0.2">
      <c r="A30" s="83" t="s">
        <v>130</v>
      </c>
      <c r="B30" s="86" t="s">
        <v>131</v>
      </c>
      <c r="C30" s="10" t="s">
        <v>132</v>
      </c>
      <c r="D30" s="11" t="s">
        <v>2</v>
      </c>
      <c r="E30" s="11">
        <f>E14</f>
        <v>17</v>
      </c>
      <c r="F30" s="11"/>
      <c r="G30" s="106">
        <f>E30*F30</f>
        <v>0</v>
      </c>
      <c r="H30" s="6"/>
    </row>
    <row r="31" spans="1:8" x14ac:dyDescent="0.2">
      <c r="A31" s="83" t="s">
        <v>133</v>
      </c>
      <c r="B31" s="86" t="s">
        <v>134</v>
      </c>
      <c r="C31" s="10" t="s">
        <v>135</v>
      </c>
      <c r="D31" s="11" t="s">
        <v>2</v>
      </c>
      <c r="E31" s="11">
        <f>E9+E14</f>
        <v>139</v>
      </c>
      <c r="F31" s="11"/>
      <c r="G31" s="106">
        <f t="shared" ref="G31:G34" si="3">E31*F31</f>
        <v>0</v>
      </c>
      <c r="H31" s="6"/>
    </row>
    <row r="32" spans="1:8" x14ac:dyDescent="0.2">
      <c r="A32" s="83">
        <v>7</v>
      </c>
      <c r="B32" s="14" t="s">
        <v>18</v>
      </c>
      <c r="C32" s="10" t="s">
        <v>136</v>
      </c>
      <c r="D32" s="11" t="s">
        <v>2</v>
      </c>
      <c r="E32" s="11">
        <f>E31</f>
        <v>139</v>
      </c>
      <c r="F32" s="11"/>
      <c r="G32" s="106">
        <f t="shared" si="3"/>
        <v>0</v>
      </c>
      <c r="H32" s="4"/>
    </row>
    <row r="33" spans="1:8" x14ac:dyDescent="0.2">
      <c r="A33" s="83">
        <v>8</v>
      </c>
      <c r="B33" s="86" t="s">
        <v>74</v>
      </c>
      <c r="C33" s="10" t="s">
        <v>73</v>
      </c>
      <c r="D33" s="11" t="s">
        <v>3</v>
      </c>
      <c r="E33" s="11">
        <f>E26</f>
        <v>57</v>
      </c>
      <c r="F33" s="11"/>
      <c r="G33" s="106">
        <f t="shared" si="3"/>
        <v>0</v>
      </c>
      <c r="H33" s="4"/>
    </row>
    <row r="34" spans="1:8" ht="13.5" thickBot="1" x14ac:dyDescent="0.25">
      <c r="A34" s="113">
        <v>9</v>
      </c>
      <c r="B34" s="114" t="s">
        <v>26</v>
      </c>
      <c r="C34" s="13" t="s">
        <v>137</v>
      </c>
      <c r="D34" s="12" t="s">
        <v>27</v>
      </c>
      <c r="E34" s="12">
        <f>0.015*E26</f>
        <v>0.85499999999999998</v>
      </c>
      <c r="F34" s="12"/>
      <c r="G34" s="106">
        <f t="shared" si="3"/>
        <v>0</v>
      </c>
      <c r="H34" s="4"/>
    </row>
    <row r="35" spans="1:8" ht="13.5" thickBot="1" x14ac:dyDescent="0.25">
      <c r="A35" s="115" t="s">
        <v>8</v>
      </c>
      <c r="B35" s="116"/>
      <c r="C35" s="117"/>
      <c r="D35" s="116"/>
      <c r="E35" s="116"/>
      <c r="F35" s="116"/>
      <c r="G35" s="110">
        <f>SUM(G26:G34)</f>
        <v>0</v>
      </c>
      <c r="H35" s="6"/>
    </row>
    <row r="36" spans="1:8" ht="18.75" thickBot="1" x14ac:dyDescent="0.3">
      <c r="A36" s="53" t="s">
        <v>30</v>
      </c>
      <c r="B36" s="54"/>
      <c r="C36" s="55"/>
      <c r="D36" s="55"/>
      <c r="E36" s="55"/>
      <c r="F36" s="55"/>
      <c r="G36" s="56">
        <f>G22+G35</f>
        <v>0</v>
      </c>
      <c r="H36" s="6"/>
    </row>
    <row r="37" spans="1:8" x14ac:dyDescent="0.2">
      <c r="A37" s="22"/>
      <c r="B37" s="4"/>
      <c r="C37" s="4"/>
      <c r="D37" s="4"/>
      <c r="E37" s="9"/>
      <c r="F37" s="4"/>
      <c r="G37" s="4"/>
      <c r="H37" s="4"/>
    </row>
    <row r="38" spans="1:8" s="132" customFormat="1" ht="15.75" x14ac:dyDescent="0.25">
      <c r="A38" s="130"/>
      <c r="B38" s="111" t="s">
        <v>31</v>
      </c>
      <c r="C38" s="131"/>
      <c r="D38" s="131"/>
      <c r="E38" s="131"/>
      <c r="F38" s="131"/>
      <c r="G38" s="131"/>
      <c r="H38" s="6"/>
    </row>
    <row r="39" spans="1:8" ht="13.5" thickBot="1" x14ac:dyDescent="0.25">
      <c r="A39" s="22"/>
      <c r="B39" s="3"/>
      <c r="C39" s="5"/>
      <c r="D39" s="3"/>
      <c r="E39" s="3"/>
      <c r="F39" s="3"/>
      <c r="G39" s="3"/>
      <c r="H39" s="4"/>
    </row>
    <row r="40" spans="1:8" ht="13.5" thickBot="1" x14ac:dyDescent="0.25">
      <c r="A40" s="22"/>
      <c r="B40" s="118" t="s">
        <v>19</v>
      </c>
      <c r="C40" s="119" t="s">
        <v>22</v>
      </c>
      <c r="D40" s="120" t="s">
        <v>0</v>
      </c>
      <c r="E40" s="120" t="s">
        <v>1</v>
      </c>
      <c r="F40" s="120" t="s">
        <v>5</v>
      </c>
      <c r="G40" s="121" t="s">
        <v>21</v>
      </c>
      <c r="H40" s="4"/>
    </row>
    <row r="41" spans="1:8" x14ac:dyDescent="0.2">
      <c r="A41" s="22"/>
      <c r="B41" s="122">
        <v>1</v>
      </c>
      <c r="C41" s="10" t="s">
        <v>138</v>
      </c>
      <c r="D41" s="14" t="s">
        <v>4</v>
      </c>
      <c r="E41" s="51">
        <f>E26*0.1</f>
        <v>5.7</v>
      </c>
      <c r="F41" s="11"/>
      <c r="G41" s="106">
        <f t="shared" ref="G41:G43" si="4">E41*F41</f>
        <v>0</v>
      </c>
      <c r="H41" s="4"/>
    </row>
    <row r="42" spans="1:8" x14ac:dyDescent="0.2">
      <c r="A42" s="22"/>
      <c r="B42" s="122">
        <v>2</v>
      </c>
      <c r="C42" s="123" t="s">
        <v>51</v>
      </c>
      <c r="D42" s="124" t="s">
        <v>23</v>
      </c>
      <c r="E42" s="125">
        <f>E27/100*0.05</f>
        <v>2.8499999999999998E-2</v>
      </c>
      <c r="F42" s="126"/>
      <c r="G42" s="106">
        <f t="shared" si="4"/>
        <v>0</v>
      </c>
      <c r="H42" s="4"/>
    </row>
    <row r="43" spans="1:8" x14ac:dyDescent="0.2">
      <c r="A43" s="22"/>
      <c r="B43" s="122">
        <v>3</v>
      </c>
      <c r="C43" s="10" t="s">
        <v>139</v>
      </c>
      <c r="D43" s="14" t="s">
        <v>2</v>
      </c>
      <c r="E43" s="51">
        <f>E14/8</f>
        <v>2.125</v>
      </c>
      <c r="F43" s="11"/>
      <c r="G43" s="106">
        <f t="shared" si="4"/>
        <v>0</v>
      </c>
      <c r="H43" s="4"/>
    </row>
    <row r="44" spans="1:8" ht="13.5" thickBot="1" x14ac:dyDescent="0.25">
      <c r="A44" s="22"/>
      <c r="B44" s="122">
        <v>4</v>
      </c>
      <c r="C44" s="127" t="s">
        <v>140</v>
      </c>
      <c r="D44" s="128" t="s">
        <v>2</v>
      </c>
      <c r="E44" s="129">
        <f>(E9+E14)*2</f>
        <v>278</v>
      </c>
      <c r="F44" s="129"/>
      <c r="G44" s="106">
        <f>E44*F44</f>
        <v>0</v>
      </c>
      <c r="H44" s="4"/>
    </row>
    <row r="45" spans="1:8" ht="15.75" thickBot="1" x14ac:dyDescent="0.25">
      <c r="A45" s="130"/>
      <c r="B45" s="58" t="s">
        <v>34</v>
      </c>
      <c r="C45" s="59"/>
      <c r="D45" s="60"/>
      <c r="E45" s="60"/>
      <c r="F45" s="60"/>
      <c r="G45" s="61">
        <f>SUM(G41:G44)</f>
        <v>0</v>
      </c>
      <c r="H45" s="6"/>
    </row>
    <row r="46" spans="1:8" x14ac:dyDescent="0.2">
      <c r="A46" s="22"/>
      <c r="B46" s="5"/>
      <c r="C46" s="5"/>
      <c r="D46" s="5"/>
      <c r="E46" s="5"/>
      <c r="F46" s="5"/>
      <c r="G46" s="5"/>
      <c r="H46" s="4"/>
    </row>
  </sheetData>
  <pageMargins left="0.7" right="0.7" top="0.78740157499999996" bottom="0.78740157499999996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H40" sqref="H40"/>
    </sheetView>
  </sheetViews>
  <sheetFormatPr defaultRowHeight="12.75" x14ac:dyDescent="0.2"/>
  <cols>
    <col min="3" max="3" width="24.5703125" customWidth="1"/>
    <col min="5" max="5" width="12.28515625" customWidth="1"/>
    <col min="6" max="6" width="31" customWidth="1"/>
  </cols>
  <sheetData>
    <row r="1" spans="1:6" ht="15.75" x14ac:dyDescent="0.25">
      <c r="A1" s="133" t="s">
        <v>143</v>
      </c>
      <c r="B1" s="2"/>
    </row>
    <row r="2" spans="1:6" ht="15" x14ac:dyDescent="0.2">
      <c r="A2" s="81" t="s">
        <v>109</v>
      </c>
      <c r="B2" s="2"/>
    </row>
    <row r="5" spans="1:6" ht="15" x14ac:dyDescent="0.2">
      <c r="A5" s="1" t="s">
        <v>32</v>
      </c>
      <c r="B5" s="5"/>
      <c r="C5" s="5"/>
      <c r="D5" s="5"/>
      <c r="E5" s="5"/>
      <c r="F5" s="5"/>
    </row>
    <row r="6" spans="1:6" x14ac:dyDescent="0.2">
      <c r="A6" s="15" t="s">
        <v>28</v>
      </c>
      <c r="B6" s="17"/>
      <c r="C6" s="17"/>
      <c r="D6" s="17"/>
      <c r="E6" s="17"/>
      <c r="F6" s="39">
        <f>TRVALKY!H24+keře!H15</f>
        <v>0</v>
      </c>
    </row>
    <row r="7" spans="1:6" x14ac:dyDescent="0.2">
      <c r="A7" s="15" t="s">
        <v>6</v>
      </c>
      <c r="B7" s="17"/>
      <c r="C7" s="17"/>
      <c r="D7" s="17"/>
      <c r="E7" s="17"/>
      <c r="F7" s="39">
        <f>TRVALKY!G51+keře!G36</f>
        <v>0</v>
      </c>
    </row>
    <row r="8" spans="1:6" ht="13.5" thickBot="1" x14ac:dyDescent="0.25">
      <c r="A8" s="16" t="s">
        <v>7</v>
      </c>
      <c r="B8" s="18"/>
      <c r="C8" s="18"/>
      <c r="D8" s="18"/>
      <c r="E8" s="18"/>
      <c r="F8" s="40">
        <f>TRVALKY!G59+keře!G45</f>
        <v>0</v>
      </c>
    </row>
    <row r="9" spans="1:6" ht="18.75" thickBot="1" x14ac:dyDescent="0.3">
      <c r="A9" s="44" t="s">
        <v>9</v>
      </c>
      <c r="B9" s="45"/>
      <c r="C9" s="45"/>
      <c r="D9" s="45"/>
      <c r="E9" s="45"/>
      <c r="F9" s="46">
        <f>SUM(F6:F8)</f>
        <v>0</v>
      </c>
    </row>
    <row r="10" spans="1:6" ht="13.5" thickBot="1" x14ac:dyDescent="0.25">
      <c r="A10" s="4" t="s">
        <v>80</v>
      </c>
      <c r="B10" s="4"/>
      <c r="C10" s="4"/>
      <c r="D10" s="4"/>
      <c r="E10" s="4"/>
      <c r="F10" s="47">
        <f>F9/100*21</f>
        <v>0</v>
      </c>
    </row>
    <row r="11" spans="1:6" ht="18.75" thickBot="1" x14ac:dyDescent="0.3">
      <c r="A11" s="43" t="s">
        <v>8</v>
      </c>
      <c r="B11" s="41"/>
      <c r="C11" s="41"/>
      <c r="D11" s="41"/>
      <c r="E11" s="41"/>
      <c r="F11" s="42">
        <f>F9+F10</f>
        <v>0</v>
      </c>
    </row>
  </sheetData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TRVALKY</vt:lpstr>
      <vt:lpstr>keře</vt:lpstr>
      <vt:lpstr>celkem</vt:lpstr>
      <vt:lpstr>TRVALKY!Oblast_tisku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Kenig</dc:creator>
  <cp:lastModifiedBy>Tomas</cp:lastModifiedBy>
  <cp:lastPrinted>2015-05-22T07:30:55Z</cp:lastPrinted>
  <dcterms:created xsi:type="dcterms:W3CDTF">2010-11-16T10:49:00Z</dcterms:created>
  <dcterms:modified xsi:type="dcterms:W3CDTF">2015-06-03T15:10:46Z</dcterms:modified>
</cp:coreProperties>
</file>